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210" windowWidth="9375" windowHeight="4965" activeTab="0"/>
  </bookViews>
  <sheets>
    <sheet name="zoznam" sheetId="1" r:id="rId1"/>
    <sheet name="VVP - DrSc" sheetId="2" r:id="rId2"/>
    <sheet name="VVP - CSc, PhD" sheetId="3" r:id="rId3"/>
    <sheet name="SVP" sheetId="4" r:id="rId4"/>
    <sheet name="VP" sheetId="5" r:id="rId5"/>
    <sheet name="Odb - VŠ" sheetId="6" r:id="rId6"/>
    <sheet name="Odb - ÚSV" sheetId="7" r:id="rId7"/>
    <sheet name="Ostatní" sheetId="8" r:id="rId8"/>
    <sheet name="doktoranti" sheetId="9" r:id="rId9"/>
    <sheet name="prac" sheetId="10" r:id="rId10"/>
  </sheets>
  <definedNames>
    <definedName name="_xlnm.Print_Area" localSheetId="8">'doktoranti'!#REF!</definedName>
    <definedName name="_xlnm.Print_Area" localSheetId="6">'Odb - ÚSV'!$B$1:$E$9</definedName>
    <definedName name="_xlnm.Print_Area" localSheetId="5">'Odb - VŠ'!$B$1:$E$22</definedName>
    <definedName name="_xlnm.Print_Area" localSheetId="7">'Ostatní'!$B$1:$E$4</definedName>
    <definedName name="_xlnm.Print_Area" localSheetId="9">'prac'!$A$1:$S$137</definedName>
    <definedName name="_xlnm.Print_Area" localSheetId="3">'SVP'!$B$1:$E$28</definedName>
    <definedName name="_xlnm.Print_Area" localSheetId="4">'VP'!$B$1:$E$20</definedName>
    <definedName name="_xlnm.Print_Area" localSheetId="2">'VVP - CSc, PhD'!$B$1:$E$9</definedName>
    <definedName name="_xlnm.Print_Area" localSheetId="1">'VVP - DrSc'!$B$1:$E$13</definedName>
    <definedName name="_xlnm.Print_Area" localSheetId="0">'zoznam'!$B$1:$E$88</definedName>
  </definedNames>
  <calcPr fullCalcOnLoad="1"/>
</workbook>
</file>

<file path=xl/comments10.xml><?xml version="1.0" encoding="utf-8"?>
<comments xmlns="http://schemas.openxmlformats.org/spreadsheetml/2006/main">
  <authors>
    <author>THS SAV</author>
    <author>M?ria</author>
  </authors>
  <commentList>
    <comment ref="A3" authorId="0">
      <text>
        <r>
          <rPr>
            <b/>
            <sz val="8"/>
            <rFont val="Tahoma"/>
            <family val="0"/>
          </rPr>
          <t>310805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C20" authorId="1">
      <text>
        <r>
          <rPr>
            <b/>
            <sz val="8"/>
            <color indexed="10"/>
            <rFont val="Tahoma"/>
            <family val="2"/>
          </rPr>
          <t>zmena st 1-10-04</t>
        </r>
        <r>
          <rPr>
            <sz val="8"/>
            <rFont val="Tahoma"/>
            <family val="0"/>
          </rPr>
          <t xml:space="preserve">
</t>
        </r>
      </text>
    </comment>
    <comment ref="C23" authorId="1">
      <text>
        <r>
          <rPr>
            <b/>
            <sz val="8"/>
            <color indexed="10"/>
            <rFont val="Tahoma"/>
            <family val="2"/>
          </rPr>
          <t>zmena st 1-11-04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31.08.05</t>
        </r>
        <r>
          <rPr>
            <sz val="8"/>
            <rFont val="Tahoma"/>
            <family val="0"/>
          </rPr>
          <t xml:space="preserve">
</t>
        </r>
      </text>
    </comment>
    <comment ref="C32" authorId="1">
      <text>
        <r>
          <rPr>
            <b/>
            <sz val="8"/>
            <color indexed="10"/>
            <rFont val="Tahoma"/>
            <family val="2"/>
          </rPr>
          <t>zmena st 1-10-04</t>
        </r>
      </text>
    </comment>
    <comment ref="A33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C39" authorId="1">
      <text>
        <r>
          <rPr>
            <b/>
            <sz val="8"/>
            <color indexed="10"/>
            <rFont val="Tahoma"/>
            <family val="2"/>
          </rPr>
          <t>zmena st 1-07-04</t>
        </r>
        <r>
          <rPr>
            <sz val="8"/>
            <rFont val="Tahoma"/>
            <family val="0"/>
          </rPr>
          <t xml:space="preserve">
</t>
        </r>
      </text>
    </comment>
    <comment ref="C42" authorId="1">
      <text>
        <r>
          <rPr>
            <b/>
            <sz val="8"/>
            <color indexed="10"/>
            <rFont val="Tahoma"/>
            <family val="2"/>
          </rPr>
          <t>zemna st 1-11-04</t>
        </r>
        <r>
          <rPr>
            <sz val="8"/>
            <rFont val="Tahoma"/>
            <family val="0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0"/>
          </rPr>
          <t>1-10-04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0"/>
          </rPr>
          <t>300605</t>
        </r>
        <r>
          <rPr>
            <sz val="8"/>
            <rFont val="Tahoma"/>
            <family val="0"/>
          </rPr>
          <t xml:space="preserve">
</t>
        </r>
      </text>
    </comment>
    <comment ref="C47" authorId="1">
      <text>
        <r>
          <rPr>
            <b/>
            <sz val="8"/>
            <color indexed="10"/>
            <rFont val="Tahoma"/>
            <family val="2"/>
          </rPr>
          <t>zmena st 1-04-04</t>
        </r>
        <r>
          <rPr>
            <sz val="8"/>
            <rFont val="Tahoma"/>
            <family val="0"/>
          </rPr>
          <t xml:space="preserve">
</t>
        </r>
      </text>
    </comment>
    <comment ref="C49" authorId="1">
      <text>
        <r>
          <rPr>
            <b/>
            <sz val="8"/>
            <color indexed="10"/>
            <rFont val="Tahoma"/>
            <family val="2"/>
          </rPr>
          <t>zmena st 1-11-04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C53" authorId="1">
      <text>
        <r>
          <rPr>
            <b/>
            <sz val="8"/>
            <color indexed="10"/>
            <rFont val="Tahoma"/>
            <family val="2"/>
          </rPr>
          <t>zmena st 1-09-04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300605</t>
        </r>
        <r>
          <rPr>
            <sz val="8"/>
            <rFont val="Tahoma"/>
            <family val="0"/>
          </rPr>
          <t xml:space="preserve">
</t>
        </r>
      </text>
    </comment>
    <comment ref="A58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C58" authorId="1">
      <text>
        <r>
          <rPr>
            <b/>
            <sz val="8"/>
            <color indexed="10"/>
            <rFont val="Tahoma"/>
            <family val="2"/>
          </rPr>
          <t>zmena st 1-09-04</t>
        </r>
        <r>
          <rPr>
            <sz val="8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65" authorId="0">
      <text>
        <r>
          <rPr>
            <b/>
            <sz val="8"/>
            <rFont val="Tahoma"/>
            <family val="0"/>
          </rPr>
          <t>do 311204</t>
        </r>
        <r>
          <rPr>
            <sz val="8"/>
            <rFont val="Tahoma"/>
            <family val="0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do 311204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C75" authorId="1">
      <text>
        <r>
          <rPr>
            <b/>
            <sz val="8"/>
            <color indexed="10"/>
            <rFont val="Tahoma"/>
            <family val="2"/>
          </rPr>
          <t>zmena st 1-08-04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C77" authorId="1">
      <text>
        <r>
          <rPr>
            <b/>
            <sz val="8"/>
            <color indexed="10"/>
            <rFont val="Tahoma"/>
            <family val="2"/>
          </rPr>
          <t>zmena st 1-04-04</t>
        </r>
        <r>
          <rPr>
            <sz val="8"/>
            <rFont val="Tahoma"/>
            <family val="0"/>
          </rPr>
          <t xml:space="preserve">
</t>
        </r>
      </text>
    </comment>
    <comment ref="A79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310106</t>
        </r>
        <r>
          <rPr>
            <sz val="8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86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89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C89" authorId="1">
      <text>
        <r>
          <rPr>
            <b/>
            <sz val="8"/>
            <color indexed="10"/>
            <rFont val="Tahoma"/>
            <family val="2"/>
          </rPr>
          <t>zmena st 1-01-04</t>
        </r>
        <r>
          <rPr>
            <sz val="8"/>
            <rFont val="Tahoma"/>
            <family val="0"/>
          </rPr>
          <t xml:space="preserve">
</t>
        </r>
      </text>
    </comment>
    <comment ref="A90" authorId="0">
      <text>
        <r>
          <rPr>
            <b/>
            <sz val="8"/>
            <rFont val="Tahoma"/>
            <family val="0"/>
          </rPr>
          <t>311204</t>
        </r>
      </text>
    </comment>
    <comment ref="A92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C92" authorId="1">
      <text>
        <r>
          <rPr>
            <b/>
            <sz val="8"/>
            <color indexed="10"/>
            <rFont val="Tahoma"/>
            <family val="2"/>
          </rPr>
          <t>zmena 1-09-04</t>
        </r>
        <r>
          <rPr>
            <sz val="8"/>
            <rFont val="Tahoma"/>
            <family val="0"/>
          </rPr>
          <t xml:space="preserve">
</t>
        </r>
      </text>
    </comment>
    <comment ref="A95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96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97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99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101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103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C103" authorId="1">
      <text>
        <r>
          <rPr>
            <b/>
            <sz val="8"/>
            <color indexed="10"/>
            <rFont val="Tahoma"/>
            <family val="2"/>
          </rPr>
          <t>zmena st 1-09-04</t>
        </r>
      </text>
    </comment>
    <comment ref="A104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020605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>311204</t>
        </r>
        <r>
          <rPr>
            <sz val="8"/>
            <rFont val="Tahoma"/>
            <family val="0"/>
          </rPr>
          <t xml:space="preserve">
</t>
        </r>
      </text>
    </comment>
    <comment ref="A133" authorId="0">
      <text>
        <r>
          <rPr>
            <b/>
            <sz val="8"/>
            <rFont val="Tahoma"/>
            <family val="0"/>
          </rPr>
          <t>011004-310806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150405</t>
        </r>
        <r>
          <rPr>
            <sz val="8"/>
            <rFont val="Tahoma"/>
            <family val="0"/>
          </rPr>
          <t xml:space="preserve">
</t>
        </r>
      </text>
    </comment>
    <comment ref="A135" authorId="0">
      <text>
        <r>
          <rPr>
            <b/>
            <sz val="8"/>
            <rFont val="Tahoma"/>
            <family val="0"/>
          </rPr>
          <t>300404</t>
        </r>
        <r>
          <rPr>
            <sz val="8"/>
            <rFont val="Tahoma"/>
            <family val="0"/>
          </rPr>
          <t xml:space="preserve">
</t>
        </r>
      </text>
    </comment>
    <comment ref="A129" authorId="0">
      <text>
        <r>
          <rPr>
            <b/>
            <sz val="8"/>
            <rFont val="Tahoma"/>
            <family val="0"/>
          </rPr>
          <t>311004:</t>
        </r>
        <r>
          <rPr>
            <sz val="8"/>
            <rFont val="Tahoma"/>
            <family val="0"/>
          </rPr>
          <t xml:space="preserve">
</t>
        </r>
      </text>
    </comment>
    <comment ref="A124" authorId="0">
      <text>
        <r>
          <rPr>
            <b/>
            <sz val="8"/>
            <rFont val="Tahoma"/>
            <family val="0"/>
          </rPr>
          <t>300905</t>
        </r>
        <r>
          <rPr>
            <sz val="8"/>
            <rFont val="Tahoma"/>
            <family val="0"/>
          </rPr>
          <t xml:space="preserve">
</t>
        </r>
      </text>
    </comment>
    <comment ref="A127" authorId="0">
      <text>
        <r>
          <rPr>
            <b/>
            <sz val="8"/>
            <rFont val="Tahoma"/>
            <family val="0"/>
          </rPr>
          <t>300905</t>
        </r>
        <r>
          <rPr>
            <sz val="8"/>
            <rFont val="Tahoma"/>
            <family val="0"/>
          </rPr>
          <t xml:space="preserve">
</t>
        </r>
      </text>
    </comment>
    <comment ref="A130" authorId="0">
      <text>
        <r>
          <rPr>
            <b/>
            <sz val="8"/>
            <rFont val="Tahoma"/>
            <family val="0"/>
          </rPr>
          <t>151005</t>
        </r>
        <r>
          <rPr>
            <sz val="8"/>
            <rFont val="Tahoma"/>
            <family val="0"/>
          </rPr>
          <t xml:space="preserve">
</t>
        </r>
      </text>
    </comment>
    <comment ref="A132" authorId="0">
      <text>
        <r>
          <rPr>
            <b/>
            <sz val="8"/>
            <rFont val="Tahoma"/>
            <family val="0"/>
          </rPr>
          <t>061005</t>
        </r>
        <r>
          <rPr>
            <sz val="8"/>
            <rFont val="Tahoma"/>
            <family val="0"/>
          </rPr>
          <t xml:space="preserve">
</t>
        </r>
      </text>
    </comment>
    <comment ref="A131" authorId="0">
      <text>
        <r>
          <rPr>
            <b/>
            <sz val="8"/>
            <rFont val="Tahoma"/>
            <family val="0"/>
          </rPr>
          <t>310106</t>
        </r>
        <r>
          <rPr>
            <sz val="8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8"/>
            <rFont val="Tahoma"/>
            <family val="0"/>
          </rPr>
          <t>150306</t>
        </r>
        <r>
          <rPr>
            <sz val="8"/>
            <rFont val="Tahoma"/>
            <family val="0"/>
          </rPr>
          <t xml:space="preserve">
</t>
        </r>
      </text>
    </comment>
    <comment ref="A125" authorId="0">
      <text>
        <r>
          <rPr>
            <b/>
            <sz val="8"/>
            <rFont val="Tahoma"/>
            <family val="0"/>
          </rPr>
          <t>151106</t>
        </r>
        <r>
          <rPr>
            <sz val="8"/>
            <rFont val="Tahoma"/>
            <family val="0"/>
          </rPr>
          <t xml:space="preserve">
</t>
        </r>
      </text>
    </comment>
    <comment ref="A126" authorId="0">
      <text>
        <r>
          <rPr>
            <b/>
            <sz val="8"/>
            <rFont val="Tahoma"/>
            <family val="2"/>
          </rPr>
          <t>300906</t>
        </r>
        <r>
          <rPr>
            <sz val="8"/>
            <rFont val="Tahoma"/>
            <family val="0"/>
          </rPr>
          <t xml:space="preserve">
</t>
        </r>
      </text>
    </comment>
    <comment ref="A128" authorId="0">
      <text>
        <r>
          <rPr>
            <b/>
            <sz val="8"/>
            <rFont val="Tahoma"/>
            <family val="0"/>
          </rPr>
          <t>300906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<sst xmlns="http://schemas.openxmlformats.org/spreadsheetml/2006/main" count="970" uniqueCount="268">
  <si>
    <t>Meno</t>
  </si>
  <si>
    <t>TT</t>
  </si>
  <si>
    <t>TS</t>
  </si>
  <si>
    <t>TP</t>
  </si>
  <si>
    <t>VH</t>
  </si>
  <si>
    <t>VŠ</t>
  </si>
  <si>
    <t>ÚS</t>
  </si>
  <si>
    <t>PRILOHA 4</t>
  </si>
  <si>
    <t>HISTORICKÝ   ÚSTAV</t>
  </si>
  <si>
    <t xml:space="preserve">TRIEDA </t>
  </si>
  <si>
    <t>Z-S</t>
  </si>
  <si>
    <t>V 4</t>
  </si>
  <si>
    <t>TP  prepoč</t>
  </si>
  <si>
    <t>uväz</t>
  </si>
  <si>
    <t>FUNKC. PLAT</t>
  </si>
  <si>
    <t>Doktorandi</t>
  </si>
  <si>
    <t>Neplatené voľno</t>
  </si>
  <si>
    <t>NV</t>
  </si>
  <si>
    <t>MD</t>
  </si>
  <si>
    <t>Hlaváčková M, Mgr</t>
  </si>
  <si>
    <t>MD, RD</t>
  </si>
  <si>
    <t>Odpočet spolu</t>
  </si>
  <si>
    <t>Hudek Adam mgr</t>
  </si>
  <si>
    <t>hod</t>
  </si>
  <si>
    <t>roky</t>
  </si>
  <si>
    <t>mes</t>
  </si>
  <si>
    <t xml:space="preserve">Avenarius Alexander, prof.PhDr.CSc </t>
  </si>
  <si>
    <t>Bada Michal, Mgr.</t>
  </si>
  <si>
    <t>Barnovský Michal, PhDr.DrSc.</t>
  </si>
  <si>
    <t>Bartlová Alena, PhDr.CSc.</t>
  </si>
  <si>
    <t>Benko Juraj, Mgr.</t>
  </si>
  <si>
    <t>Bystrický Valerián, PhDr.DrSc.</t>
  </si>
  <si>
    <t>Bystrický Peter, Mgr.</t>
  </si>
  <si>
    <t>Brezováková Blanka, PhDr.CSc.</t>
  </si>
  <si>
    <t>Čičaj Viliam, PhDr.CSc.</t>
  </si>
  <si>
    <t>Deák Ladislav, PhDr.DrSc.</t>
  </si>
  <si>
    <t>Dudeková Gabriela, Mgr.PhD.</t>
  </si>
  <si>
    <t>Ďurková Mária, PhDr.</t>
  </si>
  <si>
    <t>Dvořáková Daniela, PhDr.CSc.</t>
  </si>
  <si>
    <t>Fabricius Miroslav, Ing.CSc.</t>
  </si>
  <si>
    <t>Fabriciusová Miroslava</t>
  </si>
  <si>
    <t>Falisová Anna, PhDr.CSc.</t>
  </si>
  <si>
    <t>Ferenčuhová Bohumila,  PhDr.CSc.</t>
  </si>
  <si>
    <t>Frimmová Eva, PhDr.CSc.</t>
  </si>
  <si>
    <t>Hallon Ľudovít, PhDr.CSc.</t>
  </si>
  <si>
    <t>Hlavová Viera, PhDr.CSc.</t>
  </si>
  <si>
    <t>Holec Roman, prof.PhDr.CSc.</t>
  </si>
  <si>
    <t>Hradská Katarína, PhDr.PhD.</t>
  </si>
  <si>
    <t>Ivaničková Edita, PhDr.CSc.</t>
  </si>
  <si>
    <t>Ivantyšynová Tatiana, PhDr.CSc.</t>
  </si>
  <si>
    <t>Jakešová Elena, PhDr.CSc.</t>
  </si>
  <si>
    <t>Jaksicová Vlasta, PhDr.</t>
  </si>
  <si>
    <t xml:space="preserve">Jurčová-Glinová  Zuzana, PhDr.    </t>
  </si>
  <si>
    <t>Kamenický Miroslav, PhDr.CSc</t>
  </si>
  <si>
    <t>Kamenec Ivan, PhDr.CSc.</t>
  </si>
  <si>
    <t>Kázmerová Ľubica, PhDr.CSc.</t>
  </si>
  <si>
    <t>Kodajová Daniela, PhDr.</t>
  </si>
  <si>
    <t>Kohútová Mária, prof.PhDr.CSc</t>
  </si>
  <si>
    <t>Kováč Dušan, PhDr.DrSc.</t>
  </si>
  <si>
    <t>Krajčovič Milan, PhDr.DrSc.</t>
  </si>
  <si>
    <t>Krajčovičová Natália, prom.hist. CSc.</t>
  </si>
  <si>
    <t>Krákorník Peter, Mgr.</t>
  </si>
  <si>
    <t>Kušniráková Ingrid, Mgr.</t>
  </si>
  <si>
    <t>Lakatošová Vilma</t>
  </si>
  <si>
    <t>Lengyelová Tünde, PhDr.CSc.</t>
  </si>
  <si>
    <t>Leikert Jozef, PhDr.PhD.</t>
  </si>
  <si>
    <t>Londák Miroslav, PhDr.CSc.</t>
  </si>
  <si>
    <t>Londáková Elena, PhDr.CSc.</t>
  </si>
  <si>
    <t>Lukačka Ján, PhDr.CSc.</t>
  </si>
  <si>
    <t>Mačuha Maroš, Mgr</t>
  </si>
  <si>
    <t>Machajdíková Mária, Mgr.</t>
  </si>
  <si>
    <t>Mannová Elena, PhDr.CSc.</t>
  </si>
  <si>
    <t>Macho Peter, Mgr.PhD.</t>
  </si>
  <si>
    <t>Michela Michal, Mgr.</t>
  </si>
  <si>
    <t>Mikuličová Ivanka</t>
  </si>
  <si>
    <t>Morovics Miroslav, RNDr.CSc.</t>
  </si>
  <si>
    <t>Okániková Tamara</t>
  </si>
  <si>
    <t>Oslanský František, PhDr.CSc.</t>
  </si>
  <si>
    <t>Pelčáková Dagmar,  Mgr.</t>
  </si>
  <si>
    <t>Petranský Ivan, Mgr.</t>
  </si>
  <si>
    <t xml:space="preserve">Pešek Ján, Doc.PhDr.DrSc. </t>
  </si>
  <si>
    <t>Podolec Ondrej, Mgr.</t>
  </si>
  <si>
    <t>Podrimavský Milan, PhDr.CSc</t>
  </si>
  <si>
    <t>Roguľová Jaroslava, Mgr.</t>
  </si>
  <si>
    <t>Rybářová Petra, Mgr.</t>
  </si>
  <si>
    <t>Sedliaková Alžbeta,  Mgr.</t>
  </si>
  <si>
    <t>Segeš Dušan, Mgr.</t>
  </si>
  <si>
    <t>Sikora Stanislav, PhDr.CSc.</t>
  </si>
  <si>
    <t>Steinhübel Ján, Mgr. CSc.</t>
  </si>
  <si>
    <t xml:space="preserve">Styan Martin Clifford </t>
  </si>
  <si>
    <t>Šepitka Michal, Mgr.</t>
  </si>
  <si>
    <t>Šperka Andrej, Mgr.</t>
  </si>
  <si>
    <t>Štefánik Martin, PhDr.PhD.</t>
  </si>
  <si>
    <t>Štulrajterová Katarína, Mgr.PhD</t>
  </si>
  <si>
    <t>Šuchová Xénia, PhDr.CSc.</t>
  </si>
  <si>
    <t>Třísková Helena, PhDr.,CSc.</t>
  </si>
  <si>
    <t>Ťašká Beata</t>
  </si>
  <si>
    <t>Valachová Denisa, Mgr.</t>
  </si>
  <si>
    <t>Vörös Ladislav,Mgr.</t>
  </si>
  <si>
    <t>Zavacká Marína, Mgr.PhD.</t>
  </si>
  <si>
    <t>Zemko Milan, PhDr.CSc.</t>
  </si>
  <si>
    <t>Zelenák Peter, PhDr.CSc.</t>
  </si>
  <si>
    <t>Zsideková Veronika, Ing.</t>
  </si>
  <si>
    <t>Žatkuliak Jozef,  PhDr.CSc.</t>
  </si>
  <si>
    <t>Michálek Slavomír, PhDr.CSc.</t>
  </si>
  <si>
    <t>1.11.-15.12 nv</t>
  </si>
  <si>
    <t>a</t>
  </si>
  <si>
    <t>v tom</t>
  </si>
  <si>
    <t>Dekret.</t>
  </si>
  <si>
    <t>Čerpané</t>
  </si>
  <si>
    <t>1.11.-31.05.04 nv</t>
  </si>
  <si>
    <t>Hanula Matej, Mgr</t>
  </si>
  <si>
    <t>16.11.03-15.11.06</t>
  </si>
  <si>
    <t>VZ</t>
  </si>
  <si>
    <t>Odmeny</t>
  </si>
  <si>
    <t xml:space="preserve">Hlavačková Miriam, Mgr.   </t>
  </si>
  <si>
    <t>TP  §7</t>
  </si>
  <si>
    <t>RIAD  §8</t>
  </si>
  <si>
    <t>OSOB. PRÍPL.  §10</t>
  </si>
  <si>
    <t>SUM</t>
  </si>
  <si>
    <t>Úspora MF - oproti dekr. platom</t>
  </si>
  <si>
    <t>OP</t>
  </si>
  <si>
    <t>Čierna-Lantayová Dagmar, PhDr.DrSc.</t>
  </si>
  <si>
    <t>zmeny</t>
  </si>
  <si>
    <t>V 5</t>
  </si>
  <si>
    <t>PN</t>
  </si>
  <si>
    <t>Petruf Pavol, prof.PhDr.DrSc.  0,5úv do12/04</t>
  </si>
  <si>
    <t>VKS</t>
  </si>
  <si>
    <t>Zač.proj</t>
  </si>
  <si>
    <t>Kon.proj</t>
  </si>
  <si>
    <t xml:space="preserve">počet riad zam </t>
  </si>
  <si>
    <t>od 1.3.04</t>
  </si>
  <si>
    <t>Fundárková Anna, Mgr. PhD</t>
  </si>
  <si>
    <t>Dangl Vojtech, PhDr. CSc.</t>
  </si>
  <si>
    <t>I.</t>
  </si>
  <si>
    <t>II.a</t>
  </si>
  <si>
    <t>03/02</t>
  </si>
  <si>
    <t>12/05</t>
  </si>
  <si>
    <t>04/02</t>
  </si>
  <si>
    <t>01/03</t>
  </si>
  <si>
    <t>02/05</t>
  </si>
  <si>
    <t>01/02</t>
  </si>
  <si>
    <t>01/04</t>
  </si>
  <si>
    <t>02/06</t>
  </si>
  <si>
    <t>12/07</t>
  </si>
  <si>
    <t>?</t>
  </si>
  <si>
    <t>01/01</t>
  </si>
  <si>
    <t>12/032</t>
  </si>
  <si>
    <t>12/03</t>
  </si>
  <si>
    <t>10/02</t>
  </si>
  <si>
    <t>10/06</t>
  </si>
  <si>
    <t>Poldaufová Alica</t>
  </si>
  <si>
    <t>220204-040904MD</t>
  </si>
  <si>
    <t>Andriszová Anneliese</t>
  </si>
  <si>
    <t>Schvarzová Daniela</t>
  </si>
  <si>
    <t>PRILOHA 3</t>
  </si>
  <si>
    <t>150303-140905 ĎMD</t>
  </si>
  <si>
    <t>Bužeková Tatiana, RNDr. Mgr.</t>
  </si>
  <si>
    <t>Kowalská Eva, PhDr.DrSc.</t>
  </si>
  <si>
    <t>01.10.-30.11.04 prer.</t>
  </si>
  <si>
    <t>Sabol Miroslav, Mgr.</t>
  </si>
  <si>
    <t>Veselská Natália, Mgr</t>
  </si>
  <si>
    <t>mzdy 09/04</t>
  </si>
  <si>
    <r>
      <t>prekročenie</t>
    </r>
    <r>
      <rPr>
        <b/>
        <i/>
        <sz val="8"/>
        <color indexed="12"/>
        <rFont val="Arial"/>
        <family val="2"/>
      </rPr>
      <t>/úspora</t>
    </r>
  </si>
  <si>
    <t>Hollý Karol, Mgr</t>
  </si>
  <si>
    <t>Lysá Žofia, Mgr</t>
  </si>
  <si>
    <t>Třísková</t>
  </si>
  <si>
    <t>odmena riad ÚSAV</t>
  </si>
  <si>
    <t>Hertel Maroš, Mgr. Už 12/5</t>
  </si>
  <si>
    <t>Szeghyová Blanka, Mgr. Uz 12 tr</t>
  </si>
  <si>
    <t>Arpáš Róbert, Mgr. Uz 12 tr</t>
  </si>
  <si>
    <t>Pracovníci - kmeňový stav</t>
  </si>
  <si>
    <t>Pracovníci - fyzický stav</t>
  </si>
  <si>
    <t>Riešiteľská kapacita   (v hod/rok)</t>
  </si>
  <si>
    <t>Úväzok (%)</t>
  </si>
  <si>
    <t>P.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</si>
  <si>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</si>
  <si>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</si>
  <si>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</si>
  <si>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</si>
  <si>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</si>
  <si>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</si>
  <si>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</si>
  <si>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</si>
  <si>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</si>
  <si>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</si>
  <si>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</si>
  <si>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</si>
  <si>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</si>
  <si>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</si>
  <si>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</si>
  <si>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</si>
  <si>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</si>
  <si>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</si>
  <si>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</si>
  <si>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</si>
  <si>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</si>
  <si>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</si>
  <si>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</si>
  <si>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</si>
  <si>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</si>
  <si>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</si>
  <si>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</si>
  <si>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</si>
  <si>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</si>
  <si>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</si>
  <si>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</si>
  <si>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</si>
  <si>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</si>
  <si>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</si>
  <si>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</si>
  <si>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</si>
  <si>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</si>
  <si>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</si>
  <si>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</si>
  <si>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</si>
  <si>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</si>
  <si>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</si>
  <si>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</si>
  <si>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</si>
  <si>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</si>
  <si>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</si>
  <si>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</si>
  <si>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</si>
  <si>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</si>
  <si>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</si>
  <si>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</si>
  <si>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</si>
  <si>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</si>
  <si>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</si>
  <si>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</si>
  <si>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</si>
  <si>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</si>
  <si>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</si>
  <si>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</si>
  <si>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</si>
  <si>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</si>
  <si>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</si>
  <si>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</si>
  <si>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</si>
  <si>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</si>
  <si>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</si>
  <si>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</si>
  <si>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</si>
  <si>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</si>
  <si>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</si>
  <si>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</si>
  <si>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</si>
  <si>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</si>
  <si>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</si>
  <si>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</si>
  <si>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</si>
  <si>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</si>
  <si>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</si>
  <si>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</si>
  <si>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</si>
  <si>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</si>
  <si>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</si>
  <si>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</si>
  <si>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</si>
  <si>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 xml:space="preserve">Petruf Pavol, prof.PhDr.DrSc.  </t>
  </si>
  <si>
    <t>Doktoranti</t>
  </si>
  <si>
    <t>Ženy</t>
  </si>
  <si>
    <t>do 35</t>
  </si>
  <si>
    <t>Arpáš Róbert, Mgr. PhD.</t>
  </si>
  <si>
    <t>Hertel Maroš, Mgr. PhD.</t>
  </si>
  <si>
    <t>Pelčáková Dagmar,  Mgr. PhD.</t>
  </si>
  <si>
    <t>Szeghyová Blanka, Mgr. PhD.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</si>
</sst>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00"/>
    <numFmt numFmtId="174" formatCode="#,##0.00\ &quot;Sk&quot;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E"/>
      <family val="1"/>
    </font>
    <font>
      <b/>
      <i/>
      <sz val="10"/>
      <color indexed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1"/>
    </font>
    <font>
      <i/>
      <vertAlign val="superscript"/>
      <sz val="10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8"/>
      <name val="Times New Roman CE"/>
      <family val="1"/>
    </font>
    <font>
      <sz val="8"/>
      <name val="Arial"/>
      <family val="0"/>
    </font>
    <font>
      <b/>
      <i/>
      <sz val="8"/>
      <name val="Arial"/>
      <family val="2"/>
    </font>
    <font>
      <sz val="8"/>
      <name val="Tahoma"/>
      <family val="0"/>
    </font>
    <font>
      <b/>
      <sz val="8"/>
      <color indexed="10"/>
      <name val="Tahoma"/>
      <family val="2"/>
    </font>
    <font>
      <i/>
      <sz val="9"/>
      <color indexed="10"/>
      <name val="Times New Roman CE"/>
      <family val="1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Times New Roman CE"/>
      <family val="1"/>
    </font>
    <font>
      <i/>
      <sz val="8"/>
      <color indexed="12"/>
      <name val="Times New Roman CE"/>
      <family val="1"/>
    </font>
    <font>
      <b/>
      <i/>
      <sz val="9"/>
      <color indexed="10"/>
      <name val="Times New Roman CE"/>
      <family val="1"/>
    </font>
    <font>
      <b/>
      <sz val="8"/>
      <name val="Tahoma"/>
      <family val="0"/>
    </font>
    <font>
      <b/>
      <sz val="8"/>
      <name val="Times New Roman CE"/>
      <family val="1"/>
    </font>
    <font>
      <b/>
      <sz val="10"/>
      <name val="Times New Roman CE"/>
      <family val="1"/>
    </font>
    <font>
      <sz val="9"/>
      <name val="Arial"/>
      <family val="2"/>
    </font>
    <font>
      <i/>
      <sz val="8"/>
      <color indexed="12"/>
      <name val="Arial"/>
      <family val="2"/>
    </font>
    <font>
      <b/>
      <sz val="8"/>
      <name val="Arial"/>
      <family val="2"/>
    </font>
    <font>
      <i/>
      <sz val="7"/>
      <name val="Times New Roman CE"/>
      <family val="1"/>
    </font>
    <font>
      <b/>
      <sz val="7"/>
      <name val="Times New Roman CE"/>
      <family val="1"/>
    </font>
    <font>
      <sz val="8"/>
      <name val="Arial CE"/>
      <family val="2"/>
    </font>
    <font>
      <b/>
      <sz val="8"/>
      <color indexed="12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1" fontId="15" fillId="0" borderId="0" xfId="0" applyNumberFormat="1" applyFont="1" applyAlignment="1">
      <alignment/>
    </xf>
    <xf numFmtId="1" fontId="16" fillId="0" borderId="0" xfId="0" applyNumberFormat="1" applyFont="1" applyAlignment="1">
      <alignment horizontal="right"/>
    </xf>
    <xf numFmtId="1" fontId="16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" fontId="17" fillId="0" borderId="0" xfId="0" applyNumberFormat="1" applyFont="1" applyAlignment="1">
      <alignment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vertical="center" wrapText="1"/>
    </xf>
    <xf numFmtId="1" fontId="13" fillId="0" borderId="3" xfId="0" applyNumberFormat="1" applyFont="1" applyFill="1" applyBorder="1" applyAlignment="1">
      <alignment/>
    </xf>
    <xf numFmtId="1" fontId="13" fillId="0" borderId="3" xfId="0" applyNumberFormat="1" applyFont="1" applyBorder="1" applyAlignment="1">
      <alignment/>
    </xf>
    <xf numFmtId="0" fontId="13" fillId="2" borderId="3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1" fontId="13" fillId="4" borderId="3" xfId="0" applyNumberFormat="1" applyFont="1" applyFill="1" applyBorder="1" applyAlignment="1">
      <alignment horizontal="center" vertical="center" wrapText="1"/>
    </xf>
    <xf numFmtId="1" fontId="13" fillId="4" borderId="3" xfId="0" applyNumberFormat="1" applyFont="1" applyFill="1" applyBorder="1" applyAlignment="1">
      <alignment/>
    </xf>
    <xf numFmtId="0" fontId="14" fillId="4" borderId="0" xfId="0" applyFont="1" applyFill="1" applyAlignment="1">
      <alignment/>
    </xf>
    <xf numFmtId="0" fontId="21" fillId="0" borderId="0" xfId="0" applyFont="1" applyAlignment="1">
      <alignment/>
    </xf>
    <xf numFmtId="0" fontId="22" fillId="4" borderId="0" xfId="0" applyFont="1" applyFill="1" applyAlignment="1">
      <alignment/>
    </xf>
    <xf numFmtId="1" fontId="23" fillId="0" borderId="3" xfId="0" applyNumberFormat="1" applyFont="1" applyBorder="1" applyAlignment="1">
      <alignment/>
    </xf>
    <xf numFmtId="1" fontId="24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1" fillId="2" borderId="3" xfId="0" applyFont="1" applyFill="1" applyBorder="1" applyAlignment="1">
      <alignment/>
    </xf>
    <xf numFmtId="1" fontId="13" fillId="0" borderId="4" xfId="0" applyNumberFormat="1" applyFont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/>
    </xf>
    <xf numFmtId="1" fontId="13" fillId="0" borderId="4" xfId="0" applyNumberFormat="1" applyFont="1" applyBorder="1" applyAlignment="1">
      <alignment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textRotation="255"/>
    </xf>
    <xf numFmtId="0" fontId="11" fillId="0" borderId="3" xfId="0" applyFont="1" applyFill="1" applyBorder="1" applyAlignment="1">
      <alignment/>
    </xf>
    <xf numFmtId="2" fontId="11" fillId="0" borderId="3" xfId="0" applyNumberFormat="1" applyFont="1" applyFill="1" applyBorder="1" applyAlignment="1">
      <alignment/>
    </xf>
    <xf numFmtId="1" fontId="11" fillId="0" borderId="3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2" fontId="11" fillId="0" borderId="3" xfId="0" applyNumberFormat="1" applyFont="1" applyFill="1" applyBorder="1" applyAlignment="1">
      <alignment/>
    </xf>
    <xf numFmtId="1" fontId="11" fillId="0" borderId="3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Fill="1" applyBorder="1" applyAlignment="1">
      <alignment horizontal="right"/>
    </xf>
    <xf numFmtId="0" fontId="10" fillId="4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/>
    </xf>
    <xf numFmtId="0" fontId="10" fillId="3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2" fontId="10" fillId="4" borderId="3" xfId="0" applyNumberFormat="1" applyFont="1" applyFill="1" applyBorder="1" applyAlignment="1">
      <alignment/>
    </xf>
    <xf numFmtId="1" fontId="10" fillId="4" borderId="3" xfId="0" applyNumberFormat="1" applyFont="1" applyFill="1" applyBorder="1" applyAlignment="1">
      <alignment/>
    </xf>
    <xf numFmtId="2" fontId="11" fillId="0" borderId="3" xfId="0" applyNumberFormat="1" applyFont="1" applyBorder="1" applyAlignment="1">
      <alignment/>
    </xf>
    <xf numFmtId="1" fontId="11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2" fontId="11" fillId="0" borderId="3" xfId="0" applyNumberFormat="1" applyFont="1" applyBorder="1" applyAlignment="1">
      <alignment/>
    </xf>
    <xf numFmtId="1" fontId="11" fillId="0" borderId="3" xfId="0" applyNumberFormat="1" applyFont="1" applyBorder="1" applyAlignment="1">
      <alignment/>
    </xf>
    <xf numFmtId="0" fontId="10" fillId="0" borderId="3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0" borderId="3" xfId="0" applyFont="1" applyFill="1" applyBorder="1" applyAlignment="1">
      <alignment horizontal="right"/>
    </xf>
    <xf numFmtId="2" fontId="11" fillId="0" borderId="3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1" fillId="0" borderId="3" xfId="0" applyFont="1" applyBorder="1" applyAlignment="1">
      <alignment horizontal="left"/>
    </xf>
    <xf numFmtId="0" fontId="10" fillId="4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2" fontId="11" fillId="2" borderId="3" xfId="0" applyNumberFormat="1" applyFont="1" applyFill="1" applyBorder="1" applyAlignment="1">
      <alignment/>
    </xf>
    <xf numFmtId="2" fontId="11" fillId="2" borderId="3" xfId="0" applyNumberFormat="1" applyFont="1" applyFill="1" applyBorder="1" applyAlignment="1">
      <alignment/>
    </xf>
    <xf numFmtId="2" fontId="10" fillId="3" borderId="3" xfId="0" applyNumberFormat="1" applyFont="1" applyFill="1" applyBorder="1" applyAlignment="1">
      <alignment/>
    </xf>
    <xf numFmtId="2" fontId="10" fillId="2" borderId="3" xfId="0" applyNumberFormat="1" applyFont="1" applyFill="1" applyBorder="1" applyAlignment="1">
      <alignment/>
    </xf>
    <xf numFmtId="2" fontId="10" fillId="3" borderId="3" xfId="0" applyNumberFormat="1" applyFont="1" applyFill="1" applyBorder="1" applyAlignment="1">
      <alignment vertical="center"/>
    </xf>
    <xf numFmtId="1" fontId="13" fillId="2" borderId="3" xfId="0" applyNumberFormat="1" applyFont="1" applyFill="1" applyBorder="1" applyAlignment="1">
      <alignment/>
    </xf>
    <xf numFmtId="1" fontId="13" fillId="2" borderId="3" xfId="0" applyNumberFormat="1" applyFont="1" applyFill="1" applyBorder="1" applyAlignment="1">
      <alignment/>
    </xf>
    <xf numFmtId="1" fontId="14" fillId="3" borderId="3" xfId="0" applyNumberFormat="1" applyFont="1" applyFill="1" applyBorder="1" applyAlignment="1">
      <alignment/>
    </xf>
    <xf numFmtId="1" fontId="13" fillId="2" borderId="5" xfId="0" applyNumberFormat="1" applyFont="1" applyFill="1" applyBorder="1" applyAlignment="1">
      <alignment/>
    </xf>
    <xf numFmtId="0" fontId="14" fillId="2" borderId="3" xfId="0" applyFont="1" applyFill="1" applyBorder="1" applyAlignment="1">
      <alignment/>
    </xf>
    <xf numFmtId="17" fontId="5" fillId="0" borderId="0" xfId="0" applyNumberFormat="1" applyFont="1" applyAlignment="1">
      <alignment/>
    </xf>
    <xf numFmtId="0" fontId="4" fillId="5" borderId="0" xfId="0" applyFont="1" applyFill="1" applyBorder="1" applyAlignment="1">
      <alignment/>
    </xf>
    <xf numFmtId="0" fontId="11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vertical="center"/>
    </xf>
    <xf numFmtId="16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7" fontId="4" fillId="0" borderId="0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3" fillId="0" borderId="0" xfId="0" applyFont="1" applyAlignment="1">
      <alignment/>
    </xf>
    <xf numFmtId="49" fontId="5" fillId="0" borderId="0" xfId="0" applyNumberFormat="1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" fontId="27" fillId="0" borderId="0" xfId="0" applyNumberFormat="1" applyFont="1" applyAlignment="1">
      <alignment horizontal="right"/>
    </xf>
    <xf numFmtId="1" fontId="27" fillId="0" borderId="0" xfId="0" applyNumberFormat="1" applyFont="1" applyAlignment="1">
      <alignment/>
    </xf>
    <xf numFmtId="0" fontId="29" fillId="0" borderId="0" xfId="0" applyFont="1" applyAlignment="1">
      <alignment/>
    </xf>
    <xf numFmtId="2" fontId="10" fillId="0" borderId="3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0" fillId="4" borderId="0" xfId="0" applyFont="1" applyFill="1" applyAlignment="1">
      <alignment/>
    </xf>
    <xf numFmtId="0" fontId="13" fillId="0" borderId="4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1" fontId="13" fillId="0" borderId="3" xfId="0" applyNumberFormat="1" applyFont="1" applyFill="1" applyBorder="1" applyAlignment="1">
      <alignment/>
    </xf>
    <xf numFmtId="0" fontId="20" fillId="2" borderId="3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10" fillId="2" borderId="3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4" fillId="0" borderId="3" xfId="0" applyFont="1" applyBorder="1" applyAlignment="1">
      <alignment horizontal="right" vertical="center" wrapText="1"/>
    </xf>
    <xf numFmtId="2" fontId="14" fillId="0" borderId="3" xfId="0" applyNumberFormat="1" applyFont="1" applyBorder="1" applyAlignment="1">
      <alignment horizontal="right" vertical="center" wrapText="1"/>
    </xf>
    <xf numFmtId="1" fontId="14" fillId="0" borderId="3" xfId="0" applyNumberFormat="1" applyFont="1" applyBorder="1" applyAlignment="1">
      <alignment horizontal="right" vertical="center" wrapText="1"/>
    </xf>
    <xf numFmtId="0" fontId="14" fillId="0" borderId="3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textRotation="255"/>
    </xf>
    <xf numFmtId="1" fontId="13" fillId="0" borderId="4" xfId="0" applyNumberFormat="1" applyFont="1" applyBorder="1" applyAlignment="1">
      <alignment horizontal="right" vertical="center" wrapText="1"/>
    </xf>
    <xf numFmtId="1" fontId="13" fillId="0" borderId="3" xfId="0" applyNumberFormat="1" applyFont="1" applyBorder="1" applyAlignment="1">
      <alignment horizontal="right" vertical="center" wrapText="1"/>
    </xf>
    <xf numFmtId="1" fontId="13" fillId="4" borderId="3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/>
    </xf>
    <xf numFmtId="0" fontId="14" fillId="2" borderId="3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/>
    </xf>
    <xf numFmtId="2" fontId="15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2" fontId="10" fillId="0" borderId="3" xfId="0" applyNumberFormat="1" applyFont="1" applyFill="1" applyBorder="1" applyAlignment="1">
      <alignment vertical="center"/>
    </xf>
    <xf numFmtId="0" fontId="31" fillId="0" borderId="0" xfId="0" applyFont="1" applyAlignment="1">
      <alignment/>
    </xf>
    <xf numFmtId="2" fontId="11" fillId="0" borderId="3" xfId="0" applyNumberFormat="1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2" fontId="13" fillId="0" borderId="0" xfId="0" applyNumberFormat="1" applyFont="1" applyAlignment="1">
      <alignment/>
    </xf>
    <xf numFmtId="0" fontId="25" fillId="0" borderId="3" xfId="0" applyFont="1" applyFill="1" applyBorder="1" applyAlignment="1">
      <alignment/>
    </xf>
    <xf numFmtId="1" fontId="32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3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0" fillId="0" borderId="3" xfId="0" applyFont="1" applyBorder="1" applyAlignment="1">
      <alignment/>
    </xf>
    <xf numFmtId="0" fontId="25" fillId="0" borderId="3" xfId="0" applyFont="1" applyBorder="1" applyAlignment="1">
      <alignment/>
    </xf>
    <xf numFmtId="0" fontId="34" fillId="0" borderId="5" xfId="0" applyFont="1" applyBorder="1" applyAlignment="1">
      <alignment vertical="center" wrapText="1"/>
    </xf>
    <xf numFmtId="0" fontId="34" fillId="0" borderId="5" xfId="0" applyFont="1" applyFill="1" applyBorder="1" applyAlignment="1">
      <alignment/>
    </xf>
    <xf numFmtId="2" fontId="34" fillId="0" borderId="5" xfId="0" applyNumberFormat="1" applyFont="1" applyFill="1" applyBorder="1" applyAlignment="1">
      <alignment vertical="center"/>
    </xf>
    <xf numFmtId="0" fontId="34" fillId="0" borderId="5" xfId="0" applyFont="1" applyBorder="1" applyAlignment="1">
      <alignment/>
    </xf>
    <xf numFmtId="2" fontId="34" fillId="0" borderId="5" xfId="0" applyNumberFormat="1" applyFont="1" applyBorder="1" applyAlignment="1">
      <alignment/>
    </xf>
    <xf numFmtId="2" fontId="34" fillId="0" borderId="5" xfId="0" applyNumberFormat="1" applyFont="1" applyFill="1" applyBorder="1" applyAlignment="1">
      <alignment/>
    </xf>
    <xf numFmtId="0" fontId="34" fillId="0" borderId="5" xfId="0" applyFont="1" applyFill="1" applyBorder="1" applyAlignment="1">
      <alignment horizontal="left"/>
    </xf>
    <xf numFmtId="2" fontId="34" fillId="0" borderId="5" xfId="0" applyNumberFormat="1" applyFont="1" applyFill="1" applyBorder="1" applyAlignment="1">
      <alignment/>
    </xf>
    <xf numFmtId="0" fontId="34" fillId="0" borderId="5" xfId="0" applyFont="1" applyBorder="1" applyAlignment="1">
      <alignment horizontal="left"/>
    </xf>
    <xf numFmtId="2" fontId="34" fillId="0" borderId="5" xfId="0" applyNumberFormat="1" applyFont="1" applyBorder="1" applyAlignment="1">
      <alignment horizontal="right" vertical="center" wrapText="1"/>
    </xf>
    <xf numFmtId="0" fontId="35" fillId="6" borderId="5" xfId="0" applyFont="1" applyFill="1" applyBorder="1" applyAlignment="1">
      <alignment horizontal="justify"/>
    </xf>
    <xf numFmtId="0" fontId="35" fillId="6" borderId="5" xfId="0" applyFont="1" applyFill="1" applyBorder="1" applyAlignment="1">
      <alignment vertical="center" wrapText="1"/>
    </xf>
    <xf numFmtId="2" fontId="35" fillId="6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2" fontId="36" fillId="0" borderId="5" xfId="0" applyNumberFormat="1" applyFont="1" applyBorder="1" applyAlignment="1">
      <alignment/>
    </xf>
    <xf numFmtId="0" fontId="36" fillId="0" borderId="5" xfId="0" applyFont="1" applyBorder="1" applyAlignment="1">
      <alignment/>
    </xf>
    <xf numFmtId="0" fontId="0" fillId="0" borderId="0" xfId="0" applyAlignment="1">
      <alignment horizontal="center"/>
    </xf>
    <xf numFmtId="0" fontId="35" fillId="6" borderId="5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/>
    </xf>
    <xf numFmtId="2" fontId="36" fillId="0" borderId="5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 vertical="center" wrapText="1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0" fillId="3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3"/>
  <dimension ref="A1:I162"/>
  <sheetViews>
    <sheetView tabSelected="1" workbookViewId="0" topLeftCell="A1">
      <selection activeCell="D91" sqref="D91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5.00390625" style="0" customWidth="1"/>
    <col min="4" max="4" width="28.00390625" style="0" customWidth="1"/>
    <col min="5" max="5" width="6.7109375" style="6" customWidth="1"/>
    <col min="6" max="6" width="9.7109375" style="0" customWidth="1"/>
    <col min="7" max="7" width="9.140625" style="201" customWidth="1"/>
    <col min="8" max="8" width="11.57421875" style="0" bestFit="1" customWidth="1"/>
  </cols>
  <sheetData>
    <row r="1" spans="1:8" s="63" customFormat="1" ht="36.75" customHeight="1">
      <c r="A1" s="198" t="s">
        <v>175</v>
      </c>
      <c r="B1" s="198" t="s">
        <v>172</v>
      </c>
      <c r="C1" s="198" t="s">
        <v>175</v>
      </c>
      <c r="D1" s="198" t="s">
        <v>171</v>
      </c>
      <c r="E1" s="193" t="s">
        <v>174</v>
      </c>
      <c r="F1" s="191" t="s">
        <v>173</v>
      </c>
      <c r="G1" s="202" t="s">
        <v>262</v>
      </c>
      <c r="H1" s="63" t="s">
        <v>263</v>
      </c>
    </row>
    <row r="2" spans="1:7" s="63" customFormat="1" ht="12.75" customHeight="1">
      <c r="A2" s="181" t="s">
        <v>176</v>
      </c>
      <c r="B2" s="182" t="s">
        <v>153</v>
      </c>
      <c r="C2" s="182" t="s">
        <v>176</v>
      </c>
      <c r="D2" s="182" t="s">
        <v>153</v>
      </c>
      <c r="E2" s="183">
        <v>0.7</v>
      </c>
      <c r="F2" s="181">
        <v>1400</v>
      </c>
      <c r="G2" s="202">
        <v>1</v>
      </c>
    </row>
    <row r="3" spans="1:8" s="1" customFormat="1" ht="12.75">
      <c r="A3" s="181" t="s">
        <v>177</v>
      </c>
      <c r="B3" s="184" t="s">
        <v>264</v>
      </c>
      <c r="C3" s="182" t="s">
        <v>177</v>
      </c>
      <c r="D3" s="184" t="s">
        <v>264</v>
      </c>
      <c r="E3" s="185">
        <v>1</v>
      </c>
      <c r="F3" s="184">
        <v>2000</v>
      </c>
      <c r="G3" s="201"/>
      <c r="H3" s="1">
        <v>1</v>
      </c>
    </row>
    <row r="4" spans="1:8" s="1" customFormat="1" ht="12.75">
      <c r="A4" s="181" t="s">
        <v>178</v>
      </c>
      <c r="B4" s="182" t="s">
        <v>27</v>
      </c>
      <c r="C4" s="182" t="s">
        <v>178</v>
      </c>
      <c r="D4" s="182" t="s">
        <v>27</v>
      </c>
      <c r="E4" s="186">
        <v>1</v>
      </c>
      <c r="F4" s="184">
        <v>2000</v>
      </c>
      <c r="G4" s="201"/>
      <c r="H4" s="1">
        <v>2</v>
      </c>
    </row>
    <row r="5" spans="1:7" s="1" customFormat="1" ht="12.75">
      <c r="A5" s="181" t="s">
        <v>179</v>
      </c>
      <c r="B5" s="184" t="s">
        <v>28</v>
      </c>
      <c r="C5" s="182" t="s">
        <v>179</v>
      </c>
      <c r="D5" s="184" t="s">
        <v>28</v>
      </c>
      <c r="E5" s="186">
        <v>1</v>
      </c>
      <c r="F5" s="184">
        <v>2000</v>
      </c>
      <c r="G5" s="201"/>
    </row>
    <row r="6" spans="1:7" s="1" customFormat="1" ht="12.75">
      <c r="A6" s="181" t="s">
        <v>180</v>
      </c>
      <c r="B6" s="184" t="s">
        <v>29</v>
      </c>
      <c r="C6" s="182" t="s">
        <v>180</v>
      </c>
      <c r="D6" s="184" t="s">
        <v>29</v>
      </c>
      <c r="E6" s="186">
        <v>0.45</v>
      </c>
      <c r="F6" s="184">
        <v>900</v>
      </c>
      <c r="G6" s="201">
        <v>2</v>
      </c>
    </row>
    <row r="7" spans="1:7" s="1" customFormat="1" ht="12.75">
      <c r="A7" s="181" t="s">
        <v>181</v>
      </c>
      <c r="B7" s="182" t="s">
        <v>33</v>
      </c>
      <c r="C7" s="182" t="s">
        <v>181</v>
      </c>
      <c r="D7" s="182" t="s">
        <v>33</v>
      </c>
      <c r="E7" s="186">
        <v>1</v>
      </c>
      <c r="F7" s="184">
        <v>2000</v>
      </c>
      <c r="G7" s="201">
        <v>3</v>
      </c>
    </row>
    <row r="8" spans="1:7" s="1" customFormat="1" ht="12.75">
      <c r="A8" s="181" t="s">
        <v>182</v>
      </c>
      <c r="B8" s="187" t="s">
        <v>157</v>
      </c>
      <c r="C8" s="182" t="s">
        <v>182</v>
      </c>
      <c r="D8" s="187" t="s">
        <v>157</v>
      </c>
      <c r="E8" s="188">
        <v>0.4</v>
      </c>
      <c r="F8" s="184">
        <v>800</v>
      </c>
      <c r="G8" s="201">
        <v>4</v>
      </c>
    </row>
    <row r="9" spans="1:8" s="1" customFormat="1" ht="12.75">
      <c r="A9" s="181" t="s">
        <v>183</v>
      </c>
      <c r="B9" s="182" t="s">
        <v>32</v>
      </c>
      <c r="C9" s="182" t="s">
        <v>183</v>
      </c>
      <c r="D9" s="182" t="s">
        <v>32</v>
      </c>
      <c r="E9" s="186">
        <v>1</v>
      </c>
      <c r="F9" s="184">
        <v>2000</v>
      </c>
      <c r="G9" s="201"/>
      <c r="H9" s="1">
        <v>3</v>
      </c>
    </row>
    <row r="10" spans="1:7" s="9" customFormat="1" ht="13.5" customHeight="1">
      <c r="A10" s="181" t="s">
        <v>184</v>
      </c>
      <c r="B10" s="184" t="s">
        <v>31</v>
      </c>
      <c r="C10" s="182" t="s">
        <v>184</v>
      </c>
      <c r="D10" s="184" t="s">
        <v>31</v>
      </c>
      <c r="E10" s="186">
        <v>1</v>
      </c>
      <c r="F10" s="184">
        <v>2000</v>
      </c>
      <c r="G10" s="203"/>
    </row>
    <row r="11" spans="1:7" s="1" customFormat="1" ht="12.75">
      <c r="A11" s="181" t="s">
        <v>185</v>
      </c>
      <c r="B11" s="184" t="s">
        <v>34</v>
      </c>
      <c r="C11" s="182" t="s">
        <v>185</v>
      </c>
      <c r="D11" s="184" t="s">
        <v>34</v>
      </c>
      <c r="E11" s="186">
        <v>1</v>
      </c>
      <c r="F11" s="184">
        <v>2000</v>
      </c>
      <c r="G11" s="201"/>
    </row>
    <row r="12" spans="1:7" s="1" customFormat="1" ht="12.75">
      <c r="A12" s="181" t="s">
        <v>186</v>
      </c>
      <c r="B12" s="184" t="s">
        <v>122</v>
      </c>
      <c r="C12" s="182" t="s">
        <v>186</v>
      </c>
      <c r="D12" s="184" t="s">
        <v>122</v>
      </c>
      <c r="E12" s="186">
        <v>1</v>
      </c>
      <c r="F12" s="184">
        <v>2000</v>
      </c>
      <c r="G12" s="201">
        <v>5</v>
      </c>
    </row>
    <row r="13" spans="1:7" s="1" customFormat="1" ht="12.75">
      <c r="A13" s="181" t="s">
        <v>187</v>
      </c>
      <c r="B13" s="182" t="s">
        <v>133</v>
      </c>
      <c r="C13" s="182" t="s">
        <v>187</v>
      </c>
      <c r="D13" s="182" t="s">
        <v>133</v>
      </c>
      <c r="E13" s="188">
        <v>0.5</v>
      </c>
      <c r="F13" s="184">
        <v>1000</v>
      </c>
      <c r="G13" s="201"/>
    </row>
    <row r="14" spans="1:7" s="1" customFormat="1" ht="12.75">
      <c r="A14" s="181" t="s">
        <v>188</v>
      </c>
      <c r="B14" s="184" t="s">
        <v>35</v>
      </c>
      <c r="C14" s="182" t="s">
        <v>188</v>
      </c>
      <c r="D14" s="184" t="s">
        <v>35</v>
      </c>
      <c r="E14" s="186">
        <v>0.5</v>
      </c>
      <c r="F14" s="184">
        <v>1000</v>
      </c>
      <c r="G14" s="201"/>
    </row>
    <row r="15" spans="1:7" s="1" customFormat="1" ht="12.75">
      <c r="A15" s="181" t="s">
        <v>189</v>
      </c>
      <c r="B15" s="184" t="s">
        <v>36</v>
      </c>
      <c r="C15" s="182" t="s">
        <v>189</v>
      </c>
      <c r="D15" s="184" t="s">
        <v>36</v>
      </c>
      <c r="E15" s="186">
        <v>1</v>
      </c>
      <c r="F15" s="184">
        <v>2000</v>
      </c>
      <c r="G15" s="201">
        <v>6</v>
      </c>
    </row>
    <row r="16" spans="1:7" s="1" customFormat="1" ht="12.75">
      <c r="A16" s="181" t="s">
        <v>190</v>
      </c>
      <c r="B16" s="182" t="s">
        <v>37</v>
      </c>
      <c r="C16" s="182" t="s">
        <v>190</v>
      </c>
      <c r="D16" s="182" t="s">
        <v>37</v>
      </c>
      <c r="E16" s="186">
        <v>1</v>
      </c>
      <c r="F16" s="184">
        <v>2000</v>
      </c>
      <c r="G16" s="201">
        <v>7</v>
      </c>
    </row>
    <row r="17" spans="1:7" s="1" customFormat="1" ht="12.75">
      <c r="A17" s="181" t="s">
        <v>191</v>
      </c>
      <c r="B17" s="182" t="s">
        <v>38</v>
      </c>
      <c r="C17" s="182" t="s">
        <v>191</v>
      </c>
      <c r="D17" s="182" t="s">
        <v>38</v>
      </c>
      <c r="E17" s="186">
        <v>1</v>
      </c>
      <c r="F17" s="184">
        <v>2000</v>
      </c>
      <c r="G17" s="201">
        <v>8</v>
      </c>
    </row>
    <row r="18" spans="1:7" s="1" customFormat="1" ht="12.75">
      <c r="A18" s="181" t="s">
        <v>192</v>
      </c>
      <c r="B18" s="184" t="s">
        <v>39</v>
      </c>
      <c r="C18" s="182" t="s">
        <v>192</v>
      </c>
      <c r="D18" s="184" t="s">
        <v>39</v>
      </c>
      <c r="E18" s="186">
        <v>1</v>
      </c>
      <c r="F18" s="184">
        <v>2000</v>
      </c>
      <c r="G18" s="201"/>
    </row>
    <row r="19" spans="1:9" s="1" customFormat="1" ht="12.75">
      <c r="A19" s="181" t="s">
        <v>193</v>
      </c>
      <c r="B19" s="182" t="s">
        <v>40</v>
      </c>
      <c r="C19" s="182" t="s">
        <v>193</v>
      </c>
      <c r="D19" s="182" t="s">
        <v>40</v>
      </c>
      <c r="E19" s="186">
        <v>1</v>
      </c>
      <c r="F19" s="184">
        <v>2000</v>
      </c>
      <c r="G19" s="201">
        <v>9</v>
      </c>
      <c r="I19" s="1">
        <v>1</v>
      </c>
    </row>
    <row r="20" spans="1:7" s="1" customFormat="1" ht="12.75">
      <c r="A20" s="181" t="s">
        <v>194</v>
      </c>
      <c r="B20" s="182" t="s">
        <v>41</v>
      </c>
      <c r="C20" s="182" t="s">
        <v>194</v>
      </c>
      <c r="D20" s="182" t="s">
        <v>41</v>
      </c>
      <c r="E20" s="186">
        <v>1</v>
      </c>
      <c r="F20" s="184">
        <v>2000</v>
      </c>
      <c r="G20" s="201">
        <v>10</v>
      </c>
    </row>
    <row r="21" spans="1:7" s="1" customFormat="1" ht="12.75">
      <c r="A21" s="181" t="s">
        <v>195</v>
      </c>
      <c r="B21" s="182" t="s">
        <v>42</v>
      </c>
      <c r="C21" s="182" t="s">
        <v>195</v>
      </c>
      <c r="D21" s="182" t="s">
        <v>42</v>
      </c>
      <c r="E21" s="186">
        <v>1</v>
      </c>
      <c r="F21" s="184">
        <v>2000</v>
      </c>
      <c r="G21" s="201">
        <v>11</v>
      </c>
    </row>
    <row r="22" spans="1:7" s="1" customFormat="1" ht="12.75">
      <c r="A22" s="181" t="s">
        <v>196</v>
      </c>
      <c r="B22" s="184" t="s">
        <v>43</v>
      </c>
      <c r="C22" s="182" t="s">
        <v>196</v>
      </c>
      <c r="D22" s="184" t="s">
        <v>43</v>
      </c>
      <c r="E22" s="186">
        <v>1</v>
      </c>
      <c r="F22" s="184">
        <v>2000</v>
      </c>
      <c r="G22" s="201">
        <v>12</v>
      </c>
    </row>
    <row r="23" spans="1:9" s="1" customFormat="1" ht="12.75">
      <c r="A23" s="181" t="s">
        <v>197</v>
      </c>
      <c r="B23" s="184" t="s">
        <v>132</v>
      </c>
      <c r="C23" s="182" t="s">
        <v>197</v>
      </c>
      <c r="D23" s="184" t="s">
        <v>132</v>
      </c>
      <c r="E23" s="185">
        <v>1</v>
      </c>
      <c r="F23" s="184">
        <v>2000</v>
      </c>
      <c r="G23" s="201">
        <v>13</v>
      </c>
      <c r="I23" s="1">
        <v>2</v>
      </c>
    </row>
    <row r="24" spans="1:7" s="1" customFormat="1" ht="12.75">
      <c r="A24" s="181" t="s">
        <v>198</v>
      </c>
      <c r="B24" s="184" t="s">
        <v>44</v>
      </c>
      <c r="C24" s="182" t="s">
        <v>198</v>
      </c>
      <c r="D24" s="184" t="s">
        <v>44</v>
      </c>
      <c r="E24" s="186">
        <v>1</v>
      </c>
      <c r="F24" s="184">
        <v>2000</v>
      </c>
      <c r="G24" s="201"/>
    </row>
    <row r="25" spans="1:8" s="1" customFormat="1" ht="12.75">
      <c r="A25" s="181" t="s">
        <v>199</v>
      </c>
      <c r="B25" s="184" t="s">
        <v>265</v>
      </c>
      <c r="C25" s="182" t="s">
        <v>199</v>
      </c>
      <c r="D25" s="184" t="s">
        <v>265</v>
      </c>
      <c r="E25" s="186">
        <v>1</v>
      </c>
      <c r="F25" s="184">
        <v>2000</v>
      </c>
      <c r="G25" s="201"/>
      <c r="H25" s="1">
        <v>4</v>
      </c>
    </row>
    <row r="26" spans="1:7" s="1" customFormat="1" ht="12.75">
      <c r="A26" s="181"/>
      <c r="B26" s="182"/>
      <c r="C26" s="182" t="s">
        <v>200</v>
      </c>
      <c r="D26" s="182" t="s">
        <v>115</v>
      </c>
      <c r="E26" s="186">
        <v>0</v>
      </c>
      <c r="F26" s="184">
        <v>0</v>
      </c>
      <c r="G26" s="201">
        <v>14</v>
      </c>
    </row>
    <row r="27" spans="1:7" s="1" customFormat="1" ht="12.75">
      <c r="A27" s="181" t="s">
        <v>200</v>
      </c>
      <c r="B27" s="184" t="s">
        <v>45</v>
      </c>
      <c r="C27" s="182" t="s">
        <v>201</v>
      </c>
      <c r="D27" s="184" t="s">
        <v>45</v>
      </c>
      <c r="E27" s="186">
        <v>1</v>
      </c>
      <c r="F27" s="184">
        <v>2000</v>
      </c>
      <c r="G27" s="201">
        <v>15</v>
      </c>
    </row>
    <row r="28" spans="1:7" s="1" customFormat="1" ht="12.75">
      <c r="A28" s="181" t="s">
        <v>201</v>
      </c>
      <c r="B28" s="184" t="s">
        <v>46</v>
      </c>
      <c r="C28" s="182" t="s">
        <v>202</v>
      </c>
      <c r="D28" s="184" t="s">
        <v>46</v>
      </c>
      <c r="E28" s="186">
        <v>0.25</v>
      </c>
      <c r="F28" s="184">
        <v>500</v>
      </c>
      <c r="G28" s="201"/>
    </row>
    <row r="29" spans="1:7" s="1" customFormat="1" ht="12.75">
      <c r="A29" s="181" t="s">
        <v>202</v>
      </c>
      <c r="B29" s="182" t="s">
        <v>47</v>
      </c>
      <c r="C29" s="182" t="s">
        <v>203</v>
      </c>
      <c r="D29" s="182" t="s">
        <v>47</v>
      </c>
      <c r="E29" s="188">
        <v>1</v>
      </c>
      <c r="F29" s="184">
        <v>2000</v>
      </c>
      <c r="G29" s="201">
        <v>16</v>
      </c>
    </row>
    <row r="30" spans="1:7" s="1" customFormat="1" ht="12.75">
      <c r="A30" s="181" t="s">
        <v>203</v>
      </c>
      <c r="B30" s="184" t="s">
        <v>48</v>
      </c>
      <c r="C30" s="182" t="s">
        <v>204</v>
      </c>
      <c r="D30" s="184" t="s">
        <v>48</v>
      </c>
      <c r="E30" s="186">
        <v>1</v>
      </c>
      <c r="F30" s="184">
        <v>2000</v>
      </c>
      <c r="G30" s="201">
        <v>17</v>
      </c>
    </row>
    <row r="31" spans="1:7" s="1" customFormat="1" ht="12.75">
      <c r="A31" s="181" t="s">
        <v>204</v>
      </c>
      <c r="B31" s="182" t="s">
        <v>49</v>
      </c>
      <c r="C31" s="182" t="s">
        <v>205</v>
      </c>
      <c r="D31" s="182" t="s">
        <v>49</v>
      </c>
      <c r="E31" s="186">
        <v>1</v>
      </c>
      <c r="F31" s="184">
        <v>2000</v>
      </c>
      <c r="G31" s="201">
        <v>18</v>
      </c>
    </row>
    <row r="32" spans="1:7" s="1" customFormat="1" ht="12.75">
      <c r="A32" s="181" t="s">
        <v>205</v>
      </c>
      <c r="B32" s="184" t="s">
        <v>50</v>
      </c>
      <c r="C32" s="182" t="s">
        <v>206</v>
      </c>
      <c r="D32" s="184" t="s">
        <v>50</v>
      </c>
      <c r="E32" s="186">
        <v>0.5</v>
      </c>
      <c r="F32" s="184">
        <v>1000</v>
      </c>
      <c r="G32" s="201">
        <v>19</v>
      </c>
    </row>
    <row r="33" spans="1:7" s="1" customFormat="1" ht="12.75">
      <c r="A33" s="181" t="s">
        <v>206</v>
      </c>
      <c r="B33" s="184" t="s">
        <v>51</v>
      </c>
      <c r="C33" s="182" t="s">
        <v>207</v>
      </c>
      <c r="D33" s="184" t="s">
        <v>51</v>
      </c>
      <c r="E33" s="186">
        <v>1</v>
      </c>
      <c r="F33" s="184">
        <v>2000</v>
      </c>
      <c r="G33" s="201">
        <v>20</v>
      </c>
    </row>
    <row r="34" spans="1:7" s="1" customFormat="1" ht="12.75">
      <c r="A34" s="181" t="s">
        <v>207</v>
      </c>
      <c r="B34" s="184" t="s">
        <v>52</v>
      </c>
      <c r="C34" s="182" t="s">
        <v>208</v>
      </c>
      <c r="D34" s="184" t="s">
        <v>52</v>
      </c>
      <c r="E34" s="186">
        <v>0.8</v>
      </c>
      <c r="F34" s="184">
        <v>1600</v>
      </c>
      <c r="G34" s="201">
        <v>21</v>
      </c>
    </row>
    <row r="35" spans="1:7" s="1" customFormat="1" ht="12.75">
      <c r="A35" s="181" t="s">
        <v>208</v>
      </c>
      <c r="B35" s="184" t="s">
        <v>54</v>
      </c>
      <c r="C35" s="182" t="s">
        <v>209</v>
      </c>
      <c r="D35" s="184" t="s">
        <v>54</v>
      </c>
      <c r="E35" s="186">
        <v>1</v>
      </c>
      <c r="F35" s="184">
        <v>2000</v>
      </c>
      <c r="G35" s="201"/>
    </row>
    <row r="36" spans="1:7" s="1" customFormat="1" ht="12.75">
      <c r="A36" s="181" t="s">
        <v>209</v>
      </c>
      <c r="B36" s="184" t="s">
        <v>53</v>
      </c>
      <c r="C36" s="182" t="s">
        <v>210</v>
      </c>
      <c r="D36" s="184" t="s">
        <v>53</v>
      </c>
      <c r="E36" s="186">
        <v>0.3</v>
      </c>
      <c r="F36" s="184">
        <v>600</v>
      </c>
      <c r="G36" s="201"/>
    </row>
    <row r="37" spans="1:7" s="1" customFormat="1" ht="12.75">
      <c r="A37" s="181" t="s">
        <v>210</v>
      </c>
      <c r="B37" s="184" t="s">
        <v>55</v>
      </c>
      <c r="C37" s="182" t="s">
        <v>211</v>
      </c>
      <c r="D37" s="184" t="s">
        <v>55</v>
      </c>
      <c r="E37" s="186">
        <v>1</v>
      </c>
      <c r="F37" s="184">
        <v>2000</v>
      </c>
      <c r="G37" s="201">
        <v>22</v>
      </c>
    </row>
    <row r="38" spans="1:7" s="1" customFormat="1" ht="12.75">
      <c r="A38" s="181" t="s">
        <v>211</v>
      </c>
      <c r="B38" s="182" t="s">
        <v>56</v>
      </c>
      <c r="C38" s="182" t="s">
        <v>212</v>
      </c>
      <c r="D38" s="182" t="s">
        <v>56</v>
      </c>
      <c r="E38" s="186">
        <v>1</v>
      </c>
      <c r="F38" s="184">
        <v>2000</v>
      </c>
      <c r="G38" s="201">
        <v>23</v>
      </c>
    </row>
    <row r="39" spans="1:7" s="1" customFormat="1" ht="12.75">
      <c r="A39" s="181" t="s">
        <v>212</v>
      </c>
      <c r="B39" s="184" t="s">
        <v>57</v>
      </c>
      <c r="C39" s="182" t="s">
        <v>213</v>
      </c>
      <c r="D39" s="184" t="s">
        <v>57</v>
      </c>
      <c r="E39" s="186">
        <v>0.5</v>
      </c>
      <c r="F39" s="184">
        <v>1000</v>
      </c>
      <c r="G39" s="201">
        <v>24</v>
      </c>
    </row>
    <row r="40" spans="1:7" s="1" customFormat="1" ht="12.75">
      <c r="A40" s="181" t="s">
        <v>213</v>
      </c>
      <c r="B40" s="184" t="s">
        <v>58</v>
      </c>
      <c r="C40" s="182" t="s">
        <v>214</v>
      </c>
      <c r="D40" s="184" t="s">
        <v>58</v>
      </c>
      <c r="E40" s="186">
        <v>0.4</v>
      </c>
      <c r="F40" s="184">
        <v>800</v>
      </c>
      <c r="G40" s="201"/>
    </row>
    <row r="41" spans="1:7" s="1" customFormat="1" ht="12.75">
      <c r="A41" s="181" t="s">
        <v>214</v>
      </c>
      <c r="B41" s="184" t="s">
        <v>158</v>
      </c>
      <c r="C41" s="182" t="s">
        <v>215</v>
      </c>
      <c r="D41" s="184" t="s">
        <v>158</v>
      </c>
      <c r="E41" s="186">
        <v>1</v>
      </c>
      <c r="F41" s="184">
        <v>2000</v>
      </c>
      <c r="G41" s="201">
        <v>25</v>
      </c>
    </row>
    <row r="42" spans="1:7" s="1" customFormat="1" ht="12.75">
      <c r="A42" s="181" t="s">
        <v>215</v>
      </c>
      <c r="B42" s="184" t="s">
        <v>59</v>
      </c>
      <c r="C42" s="182" t="s">
        <v>216</v>
      </c>
      <c r="D42" s="184" t="s">
        <v>59</v>
      </c>
      <c r="E42" s="186">
        <v>1</v>
      </c>
      <c r="F42" s="184">
        <v>2000</v>
      </c>
      <c r="G42" s="201"/>
    </row>
    <row r="43" spans="1:7" s="1" customFormat="1" ht="12.75">
      <c r="A43" s="181" t="s">
        <v>216</v>
      </c>
      <c r="B43" s="184" t="s">
        <v>60</v>
      </c>
      <c r="C43" s="182" t="s">
        <v>217</v>
      </c>
      <c r="D43" s="184" t="s">
        <v>60</v>
      </c>
      <c r="E43" s="186">
        <v>0.25</v>
      </c>
      <c r="F43" s="184">
        <v>500</v>
      </c>
      <c r="G43" s="201">
        <v>26</v>
      </c>
    </row>
    <row r="44" spans="1:7" s="1" customFormat="1" ht="12.75">
      <c r="A44" s="181" t="s">
        <v>217</v>
      </c>
      <c r="B44" s="182" t="s">
        <v>61</v>
      </c>
      <c r="C44" s="182" t="s">
        <v>218</v>
      </c>
      <c r="D44" s="182" t="s">
        <v>61</v>
      </c>
      <c r="E44" s="186">
        <v>1</v>
      </c>
      <c r="F44" s="184">
        <v>2000</v>
      </c>
      <c r="G44" s="201"/>
    </row>
    <row r="45" spans="1:7" s="1" customFormat="1" ht="12.75">
      <c r="A45" s="181" t="s">
        <v>218</v>
      </c>
      <c r="B45" s="184" t="s">
        <v>62</v>
      </c>
      <c r="C45" s="182" t="s">
        <v>219</v>
      </c>
      <c r="D45" s="184" t="s">
        <v>62</v>
      </c>
      <c r="E45" s="186">
        <v>1</v>
      </c>
      <c r="F45" s="184">
        <v>2000</v>
      </c>
      <c r="G45" s="201">
        <v>27</v>
      </c>
    </row>
    <row r="46" spans="1:7" s="1" customFormat="1" ht="12.75">
      <c r="A46" s="181" t="s">
        <v>219</v>
      </c>
      <c r="B46" s="184" t="s">
        <v>63</v>
      </c>
      <c r="C46" s="182" t="s">
        <v>220</v>
      </c>
      <c r="D46" s="184" t="s">
        <v>63</v>
      </c>
      <c r="E46" s="186">
        <v>0.5</v>
      </c>
      <c r="F46" s="184">
        <v>1000</v>
      </c>
      <c r="G46" s="201">
        <v>28</v>
      </c>
    </row>
    <row r="47" spans="1:7" s="1" customFormat="1" ht="12.75">
      <c r="A47" s="181" t="s">
        <v>220</v>
      </c>
      <c r="B47" s="184" t="s">
        <v>65</v>
      </c>
      <c r="C47" s="182" t="s">
        <v>221</v>
      </c>
      <c r="D47" s="184" t="s">
        <v>65</v>
      </c>
      <c r="E47" s="186">
        <v>1</v>
      </c>
      <c r="F47" s="184">
        <v>2000</v>
      </c>
      <c r="G47" s="201"/>
    </row>
    <row r="48" spans="1:7" s="9" customFormat="1" ht="12.75">
      <c r="A48" s="181" t="s">
        <v>221</v>
      </c>
      <c r="B48" s="184" t="s">
        <v>64</v>
      </c>
      <c r="C48" s="182" t="s">
        <v>222</v>
      </c>
      <c r="D48" s="184" t="s">
        <v>64</v>
      </c>
      <c r="E48" s="186">
        <v>1</v>
      </c>
      <c r="F48" s="184">
        <v>2000</v>
      </c>
      <c r="G48" s="203">
        <v>29</v>
      </c>
    </row>
    <row r="49" spans="1:7" s="1" customFormat="1" ht="12.75">
      <c r="A49" s="181" t="s">
        <v>222</v>
      </c>
      <c r="B49" s="184" t="s">
        <v>66</v>
      </c>
      <c r="C49" s="182" t="s">
        <v>223</v>
      </c>
      <c r="D49" s="184" t="s">
        <v>66</v>
      </c>
      <c r="E49" s="186">
        <v>1</v>
      </c>
      <c r="F49" s="184">
        <v>2000</v>
      </c>
      <c r="G49" s="201"/>
    </row>
    <row r="50" spans="1:7" s="1" customFormat="1" ht="12.75">
      <c r="A50" s="181" t="s">
        <v>223</v>
      </c>
      <c r="B50" s="182" t="s">
        <v>67</v>
      </c>
      <c r="C50" s="182" t="s">
        <v>224</v>
      </c>
      <c r="D50" s="182" t="s">
        <v>67</v>
      </c>
      <c r="E50" s="186">
        <v>1</v>
      </c>
      <c r="F50" s="184">
        <v>2000</v>
      </c>
      <c r="G50" s="201">
        <v>30</v>
      </c>
    </row>
    <row r="51" spans="1:7" s="1" customFormat="1" ht="12.75">
      <c r="A51" s="181" t="s">
        <v>224</v>
      </c>
      <c r="B51" s="184" t="s">
        <v>68</v>
      </c>
      <c r="C51" s="182" t="s">
        <v>225</v>
      </c>
      <c r="D51" s="184" t="s">
        <v>68</v>
      </c>
      <c r="E51" s="186">
        <v>0.3</v>
      </c>
      <c r="F51" s="184">
        <v>600</v>
      </c>
      <c r="G51" s="201"/>
    </row>
    <row r="52" spans="1:8" s="1" customFormat="1" ht="12.75">
      <c r="A52" s="181" t="s">
        <v>225</v>
      </c>
      <c r="B52" s="182" t="s">
        <v>69</v>
      </c>
      <c r="C52" s="182" t="s">
        <v>226</v>
      </c>
      <c r="D52" s="182" t="s">
        <v>69</v>
      </c>
      <c r="E52" s="186">
        <v>1</v>
      </c>
      <c r="F52" s="184">
        <v>2000</v>
      </c>
      <c r="G52" s="201"/>
      <c r="H52" s="1">
        <v>5</v>
      </c>
    </row>
    <row r="53" spans="1:7" s="1" customFormat="1" ht="12.75">
      <c r="A53" s="181" t="s">
        <v>226</v>
      </c>
      <c r="B53" s="184" t="s">
        <v>72</v>
      </c>
      <c r="C53" s="182" t="s">
        <v>227</v>
      </c>
      <c r="D53" s="184" t="s">
        <v>72</v>
      </c>
      <c r="E53" s="186">
        <v>1</v>
      </c>
      <c r="F53" s="184">
        <v>2000</v>
      </c>
      <c r="G53" s="201"/>
    </row>
    <row r="54" spans="1:7" s="1" customFormat="1" ht="12.75">
      <c r="A54" s="181" t="s">
        <v>227</v>
      </c>
      <c r="B54" s="184" t="s">
        <v>71</v>
      </c>
      <c r="C54" s="182" t="s">
        <v>228</v>
      </c>
      <c r="D54" s="184" t="s">
        <v>71</v>
      </c>
      <c r="E54" s="186">
        <v>1</v>
      </c>
      <c r="F54" s="184">
        <v>2000</v>
      </c>
      <c r="G54" s="201">
        <v>31</v>
      </c>
    </row>
    <row r="55" spans="1:7" s="1" customFormat="1" ht="12.75">
      <c r="A55" s="181" t="s">
        <v>228</v>
      </c>
      <c r="B55" s="184" t="s">
        <v>104</v>
      </c>
      <c r="C55" s="182" t="s">
        <v>229</v>
      </c>
      <c r="D55" s="184" t="s">
        <v>104</v>
      </c>
      <c r="E55" s="186">
        <v>1</v>
      </c>
      <c r="F55" s="184">
        <v>2000</v>
      </c>
      <c r="G55" s="201"/>
    </row>
    <row r="56" spans="1:7" s="1" customFormat="1" ht="12.75">
      <c r="A56" s="181" t="s">
        <v>229</v>
      </c>
      <c r="B56" s="184" t="s">
        <v>74</v>
      </c>
      <c r="C56" s="182" t="s">
        <v>230</v>
      </c>
      <c r="D56" s="184" t="s">
        <v>74</v>
      </c>
      <c r="E56" s="186">
        <v>1</v>
      </c>
      <c r="F56" s="184">
        <v>2000</v>
      </c>
      <c r="G56" s="201">
        <v>32</v>
      </c>
    </row>
    <row r="57" spans="1:7" s="1" customFormat="1" ht="12.75">
      <c r="A57" s="181" t="s">
        <v>230</v>
      </c>
      <c r="B57" s="189" t="s">
        <v>75</v>
      </c>
      <c r="C57" s="182" t="s">
        <v>231</v>
      </c>
      <c r="D57" s="189" t="s">
        <v>75</v>
      </c>
      <c r="E57" s="186">
        <v>1</v>
      </c>
      <c r="F57" s="184">
        <v>2000</v>
      </c>
      <c r="G57" s="201"/>
    </row>
    <row r="58" spans="1:7" s="1" customFormat="1" ht="12.75">
      <c r="A58" s="181" t="s">
        <v>231</v>
      </c>
      <c r="B58" s="182" t="s">
        <v>76</v>
      </c>
      <c r="C58" s="182" t="s">
        <v>232</v>
      </c>
      <c r="D58" s="182" t="s">
        <v>76</v>
      </c>
      <c r="E58" s="186">
        <v>1</v>
      </c>
      <c r="F58" s="184">
        <v>2000</v>
      </c>
      <c r="G58" s="201">
        <v>33</v>
      </c>
    </row>
    <row r="59" spans="1:7" s="1" customFormat="1" ht="12.75">
      <c r="A59" s="181" t="s">
        <v>232</v>
      </c>
      <c r="B59" s="184" t="s">
        <v>77</v>
      </c>
      <c r="C59" s="182" t="s">
        <v>233</v>
      </c>
      <c r="D59" s="184" t="s">
        <v>77</v>
      </c>
      <c r="E59" s="186">
        <v>1</v>
      </c>
      <c r="F59" s="184">
        <v>2000</v>
      </c>
      <c r="G59" s="201"/>
    </row>
    <row r="60" spans="1:9" s="1" customFormat="1" ht="12.75">
      <c r="A60" s="181" t="s">
        <v>233</v>
      </c>
      <c r="B60" s="182" t="s">
        <v>266</v>
      </c>
      <c r="C60" s="182" t="s">
        <v>234</v>
      </c>
      <c r="D60" s="182" t="s">
        <v>266</v>
      </c>
      <c r="E60" s="186">
        <v>1</v>
      </c>
      <c r="F60" s="184">
        <v>2000</v>
      </c>
      <c r="G60" s="201">
        <v>34</v>
      </c>
      <c r="I60" s="1">
        <v>3</v>
      </c>
    </row>
    <row r="61" spans="1:7" s="1" customFormat="1" ht="12.75">
      <c r="A61" s="181" t="s">
        <v>234</v>
      </c>
      <c r="B61" s="184" t="s">
        <v>80</v>
      </c>
      <c r="C61" s="182" t="s">
        <v>235</v>
      </c>
      <c r="D61" s="184" t="s">
        <v>80</v>
      </c>
      <c r="E61" s="186">
        <v>1</v>
      </c>
      <c r="F61" s="184">
        <v>2000</v>
      </c>
      <c r="G61" s="201"/>
    </row>
    <row r="62" spans="1:7" s="1" customFormat="1" ht="12.75">
      <c r="A62" s="181" t="s">
        <v>235</v>
      </c>
      <c r="B62" s="184" t="s">
        <v>260</v>
      </c>
      <c r="C62" s="182" t="s">
        <v>236</v>
      </c>
      <c r="D62" s="184" t="s">
        <v>260</v>
      </c>
      <c r="E62" s="186">
        <v>0.5</v>
      </c>
      <c r="F62" s="184">
        <v>1000</v>
      </c>
      <c r="G62" s="201"/>
    </row>
    <row r="63" spans="1:8" s="1" customFormat="1" ht="12.75">
      <c r="A63" s="181" t="s">
        <v>236</v>
      </c>
      <c r="B63" s="184" t="s">
        <v>81</v>
      </c>
      <c r="C63" s="182" t="s">
        <v>237</v>
      </c>
      <c r="D63" s="184" t="s">
        <v>81</v>
      </c>
      <c r="E63" s="185">
        <v>1</v>
      </c>
      <c r="F63" s="184">
        <v>2000</v>
      </c>
      <c r="G63" s="201"/>
      <c r="H63" s="1">
        <v>6</v>
      </c>
    </row>
    <row r="64" spans="1:7" s="1" customFormat="1" ht="12" customHeight="1">
      <c r="A64" s="181" t="s">
        <v>237</v>
      </c>
      <c r="B64" s="184" t="s">
        <v>82</v>
      </c>
      <c r="C64" s="182" t="s">
        <v>238</v>
      </c>
      <c r="D64" s="184" t="s">
        <v>82</v>
      </c>
      <c r="E64" s="186">
        <v>1</v>
      </c>
      <c r="F64" s="184">
        <v>2000</v>
      </c>
      <c r="G64" s="201"/>
    </row>
    <row r="65" spans="1:9" s="1" customFormat="1" ht="12.75">
      <c r="A65" s="181" t="s">
        <v>238</v>
      </c>
      <c r="B65" s="181" t="s">
        <v>151</v>
      </c>
      <c r="C65" s="182" t="s">
        <v>239</v>
      </c>
      <c r="D65" s="181" t="s">
        <v>151</v>
      </c>
      <c r="E65" s="190">
        <v>1</v>
      </c>
      <c r="F65" s="184">
        <v>2000</v>
      </c>
      <c r="G65" s="201">
        <v>35</v>
      </c>
      <c r="I65" s="1">
        <v>4</v>
      </c>
    </row>
    <row r="66" spans="1:9" s="1" customFormat="1" ht="12.75">
      <c r="A66" s="181" t="s">
        <v>239</v>
      </c>
      <c r="B66" s="184" t="s">
        <v>83</v>
      </c>
      <c r="C66" s="182" t="s">
        <v>240</v>
      </c>
      <c r="D66" s="184" t="s">
        <v>83</v>
      </c>
      <c r="E66" s="185">
        <v>1</v>
      </c>
      <c r="F66" s="184">
        <v>2000</v>
      </c>
      <c r="G66" s="201">
        <v>36</v>
      </c>
      <c r="I66" s="1">
        <v>5</v>
      </c>
    </row>
    <row r="67" spans="1:7" s="1" customFormat="1" ht="12.75">
      <c r="A67" s="181" t="s">
        <v>240</v>
      </c>
      <c r="B67" s="182" t="s">
        <v>85</v>
      </c>
      <c r="C67" s="182" t="s">
        <v>241</v>
      </c>
      <c r="D67" s="182" t="s">
        <v>85</v>
      </c>
      <c r="E67" s="186">
        <v>1</v>
      </c>
      <c r="F67" s="184">
        <v>2000</v>
      </c>
      <c r="G67" s="201">
        <v>37</v>
      </c>
    </row>
    <row r="68" spans="1:7" s="1" customFormat="1" ht="12.75">
      <c r="A68" s="181" t="s">
        <v>241</v>
      </c>
      <c r="B68" s="184" t="s">
        <v>154</v>
      </c>
      <c r="C68" s="182" t="s">
        <v>242</v>
      </c>
      <c r="D68" s="184" t="s">
        <v>154</v>
      </c>
      <c r="E68" s="186">
        <v>1</v>
      </c>
      <c r="F68" s="184">
        <v>2000</v>
      </c>
      <c r="G68" s="201">
        <v>38</v>
      </c>
    </row>
    <row r="69" spans="1:7" s="1" customFormat="1" ht="12.75">
      <c r="A69" s="181" t="s">
        <v>242</v>
      </c>
      <c r="B69" s="184" t="s">
        <v>87</v>
      </c>
      <c r="C69" s="182" t="s">
        <v>243</v>
      </c>
      <c r="D69" s="184" t="s">
        <v>87</v>
      </c>
      <c r="E69" s="186">
        <v>1</v>
      </c>
      <c r="F69" s="184">
        <v>2000</v>
      </c>
      <c r="G69" s="201"/>
    </row>
    <row r="70" spans="1:7" s="1" customFormat="1" ht="12.75">
      <c r="A70" s="181" t="s">
        <v>243</v>
      </c>
      <c r="B70" s="184" t="s">
        <v>88</v>
      </c>
      <c r="C70" s="182" t="s">
        <v>244</v>
      </c>
      <c r="D70" s="184" t="s">
        <v>88</v>
      </c>
      <c r="E70" s="186">
        <v>1</v>
      </c>
      <c r="F70" s="184">
        <v>2000</v>
      </c>
      <c r="G70" s="201"/>
    </row>
    <row r="71" spans="1:7" s="1" customFormat="1" ht="12.75">
      <c r="A71" s="181" t="s">
        <v>244</v>
      </c>
      <c r="B71" s="182" t="s">
        <v>89</v>
      </c>
      <c r="C71" s="182" t="s">
        <v>245</v>
      </c>
      <c r="D71" s="182" t="s">
        <v>89</v>
      </c>
      <c r="E71" s="186">
        <v>0.5</v>
      </c>
      <c r="F71" s="184">
        <v>1000</v>
      </c>
      <c r="G71" s="201"/>
    </row>
    <row r="72" spans="1:9" s="1" customFormat="1" ht="12.75">
      <c r="A72" s="181" t="s">
        <v>245</v>
      </c>
      <c r="B72" s="182" t="s">
        <v>267</v>
      </c>
      <c r="C72" s="182" t="s">
        <v>246</v>
      </c>
      <c r="D72" s="182" t="s">
        <v>267</v>
      </c>
      <c r="E72" s="186">
        <v>1</v>
      </c>
      <c r="F72" s="184">
        <v>2000</v>
      </c>
      <c r="G72" s="201">
        <v>39</v>
      </c>
      <c r="I72" s="1">
        <v>6</v>
      </c>
    </row>
    <row r="73" spans="1:7" s="1" customFormat="1" ht="12.75">
      <c r="A73" s="181" t="s">
        <v>246</v>
      </c>
      <c r="B73" s="182" t="s">
        <v>90</v>
      </c>
      <c r="C73" s="182" t="s">
        <v>247</v>
      </c>
      <c r="D73" s="182" t="s">
        <v>90</v>
      </c>
      <c r="E73" s="186">
        <v>0.75</v>
      </c>
      <c r="F73" s="184">
        <v>1500</v>
      </c>
      <c r="G73" s="201"/>
    </row>
    <row r="74" spans="1:8" s="1" customFormat="1" ht="12.75">
      <c r="A74" s="181" t="s">
        <v>247</v>
      </c>
      <c r="B74" s="182" t="s">
        <v>92</v>
      </c>
      <c r="C74" s="182" t="s">
        <v>248</v>
      </c>
      <c r="D74" s="182" t="s">
        <v>92</v>
      </c>
      <c r="E74" s="186">
        <v>1</v>
      </c>
      <c r="F74" s="184">
        <v>2000</v>
      </c>
      <c r="G74" s="201"/>
      <c r="H74" s="1">
        <v>7</v>
      </c>
    </row>
    <row r="75" spans="1:9" s="1" customFormat="1" ht="12.75">
      <c r="A75" s="181" t="s">
        <v>248</v>
      </c>
      <c r="B75" s="184" t="s">
        <v>93</v>
      </c>
      <c r="C75" s="182" t="s">
        <v>249</v>
      </c>
      <c r="D75" s="184" t="s">
        <v>93</v>
      </c>
      <c r="E75" s="186">
        <v>1</v>
      </c>
      <c r="F75" s="184">
        <v>2000</v>
      </c>
      <c r="G75" s="201">
        <v>40</v>
      </c>
      <c r="I75" s="1">
        <v>7</v>
      </c>
    </row>
    <row r="76" spans="1:7" s="1" customFormat="1" ht="12.75">
      <c r="A76" s="181" t="s">
        <v>249</v>
      </c>
      <c r="B76" s="184" t="s">
        <v>94</v>
      </c>
      <c r="C76" s="182" t="s">
        <v>250</v>
      </c>
      <c r="D76" s="184" t="s">
        <v>94</v>
      </c>
      <c r="E76" s="186">
        <v>1</v>
      </c>
      <c r="F76" s="184">
        <v>2000</v>
      </c>
      <c r="G76" s="201">
        <v>41</v>
      </c>
    </row>
    <row r="77" spans="1:7" s="1" customFormat="1" ht="12.75">
      <c r="A77" s="181" t="s">
        <v>250</v>
      </c>
      <c r="B77" s="182" t="s">
        <v>96</v>
      </c>
      <c r="C77" s="182" t="s">
        <v>251</v>
      </c>
      <c r="D77" s="182" t="s">
        <v>96</v>
      </c>
      <c r="E77" s="186">
        <v>1</v>
      </c>
      <c r="F77" s="184">
        <v>2000</v>
      </c>
      <c r="G77" s="201">
        <v>42</v>
      </c>
    </row>
    <row r="78" spans="1:7" s="1" customFormat="1" ht="12.75">
      <c r="A78" s="181" t="s">
        <v>251</v>
      </c>
      <c r="B78" s="182" t="s">
        <v>95</v>
      </c>
      <c r="C78" s="182" t="s">
        <v>252</v>
      </c>
      <c r="D78" s="182" t="s">
        <v>95</v>
      </c>
      <c r="E78" s="186">
        <v>1</v>
      </c>
      <c r="F78" s="184">
        <v>2000</v>
      </c>
      <c r="G78" s="201">
        <v>43</v>
      </c>
    </row>
    <row r="79" spans="1:9" s="1" customFormat="1" ht="12.75">
      <c r="A79" s="181" t="s">
        <v>252</v>
      </c>
      <c r="B79" s="184" t="s">
        <v>97</v>
      </c>
      <c r="C79" s="182" t="s">
        <v>253</v>
      </c>
      <c r="D79" s="184" t="s">
        <v>97</v>
      </c>
      <c r="E79" s="185">
        <v>1</v>
      </c>
      <c r="F79" s="184">
        <v>2000</v>
      </c>
      <c r="G79" s="201">
        <v>44</v>
      </c>
      <c r="I79" s="1">
        <v>8</v>
      </c>
    </row>
    <row r="80" spans="1:9" s="1" customFormat="1" ht="12.75">
      <c r="A80" s="181" t="s">
        <v>253</v>
      </c>
      <c r="B80" s="184" t="s">
        <v>161</v>
      </c>
      <c r="C80" s="182" t="s">
        <v>254</v>
      </c>
      <c r="D80" s="184" t="s">
        <v>161</v>
      </c>
      <c r="E80" s="185">
        <v>1</v>
      </c>
      <c r="F80" s="184">
        <v>2000</v>
      </c>
      <c r="G80" s="201">
        <v>45</v>
      </c>
      <c r="I80" s="1">
        <v>9</v>
      </c>
    </row>
    <row r="81" spans="1:9" s="1" customFormat="1" ht="12.75">
      <c r="A81" s="181" t="s">
        <v>254</v>
      </c>
      <c r="B81" s="184" t="s">
        <v>99</v>
      </c>
      <c r="C81" s="182" t="s">
        <v>255</v>
      </c>
      <c r="D81" s="184" t="s">
        <v>99</v>
      </c>
      <c r="E81" s="186">
        <v>1</v>
      </c>
      <c r="F81" s="184">
        <v>2000</v>
      </c>
      <c r="G81" s="201">
        <v>46</v>
      </c>
      <c r="I81" s="1">
        <v>10</v>
      </c>
    </row>
    <row r="82" spans="1:7" s="1" customFormat="1" ht="12.75">
      <c r="A82" s="181" t="s">
        <v>255</v>
      </c>
      <c r="B82" s="184" t="s">
        <v>101</v>
      </c>
      <c r="C82" s="182" t="s">
        <v>256</v>
      </c>
      <c r="D82" s="184" t="s">
        <v>101</v>
      </c>
      <c r="E82" s="186">
        <v>0.25</v>
      </c>
      <c r="F82" s="184">
        <v>500</v>
      </c>
      <c r="G82" s="201"/>
    </row>
    <row r="83" spans="1:7" s="1" customFormat="1" ht="12.75">
      <c r="A83" s="181" t="s">
        <v>256</v>
      </c>
      <c r="B83" s="184" t="s">
        <v>100</v>
      </c>
      <c r="C83" s="182" t="s">
        <v>257</v>
      </c>
      <c r="D83" s="184" t="s">
        <v>100</v>
      </c>
      <c r="E83" s="186">
        <v>0.6</v>
      </c>
      <c r="F83" s="184">
        <v>1200</v>
      </c>
      <c r="G83" s="201"/>
    </row>
    <row r="84" spans="1:7" s="1" customFormat="1" ht="12.75">
      <c r="A84" s="181" t="s">
        <v>257</v>
      </c>
      <c r="B84" s="182" t="s">
        <v>102</v>
      </c>
      <c r="C84" s="182" t="s">
        <v>258</v>
      </c>
      <c r="D84" s="182" t="s">
        <v>102</v>
      </c>
      <c r="E84" s="186">
        <v>1</v>
      </c>
      <c r="F84" s="184">
        <v>2000</v>
      </c>
      <c r="G84" s="201">
        <v>47</v>
      </c>
    </row>
    <row r="85" spans="1:7" s="142" customFormat="1" ht="16.5" customHeight="1">
      <c r="A85" s="181" t="s">
        <v>258</v>
      </c>
      <c r="B85" s="184" t="s">
        <v>103</v>
      </c>
      <c r="C85" s="182" t="s">
        <v>259</v>
      </c>
      <c r="D85" s="184" t="s">
        <v>103</v>
      </c>
      <c r="E85" s="186">
        <v>1</v>
      </c>
      <c r="F85" s="182">
        <v>2000</v>
      </c>
      <c r="G85" s="204"/>
    </row>
    <row r="86" spans="1:7" s="1" customFormat="1" ht="12.75">
      <c r="A86" s="194"/>
      <c r="B86" s="184"/>
      <c r="C86" s="184"/>
      <c r="D86" s="184"/>
      <c r="E86" s="195">
        <f>SUM(E2:E85)</f>
        <v>72.94999999999999</v>
      </c>
      <c r="F86" s="196">
        <f>SUM(F2:F85)</f>
        <v>145900</v>
      </c>
      <c r="G86" s="201"/>
    </row>
    <row r="87" spans="2:7" s="1" customFormat="1" ht="12.75">
      <c r="B87" s="28"/>
      <c r="C87" s="28"/>
      <c r="D87" s="28"/>
      <c r="E87" s="5"/>
      <c r="G87" s="201"/>
    </row>
    <row r="88" spans="2:7" s="1" customFormat="1" ht="12.75">
      <c r="B88" s="28"/>
      <c r="C88" s="28"/>
      <c r="D88" s="28"/>
      <c r="E88" s="5"/>
      <c r="G88" s="201"/>
    </row>
    <row r="89" spans="2:5" ht="12.75">
      <c r="B89" s="30"/>
      <c r="C89" s="30"/>
      <c r="D89" s="30"/>
      <c r="E89" s="125"/>
    </row>
    <row r="90" spans="2:5" ht="12.75">
      <c r="B90" s="30"/>
      <c r="C90" s="30"/>
      <c r="D90" s="30"/>
      <c r="E90" s="125"/>
    </row>
    <row r="91" spans="2:5" ht="12.75">
      <c r="B91" s="30"/>
      <c r="C91" s="30"/>
      <c r="D91" s="30"/>
      <c r="E91" s="125"/>
    </row>
    <row r="92" ht="12.75">
      <c r="E92" s="125"/>
    </row>
    <row r="93" ht="12.75">
      <c r="E93" s="125"/>
    </row>
    <row r="94" ht="12.75">
      <c r="E94" s="125"/>
    </row>
    <row r="95" ht="12.75">
      <c r="E95" s="125"/>
    </row>
    <row r="96" ht="12.75">
      <c r="E96" s="125"/>
    </row>
    <row r="97" ht="12.75">
      <c r="E97" s="125"/>
    </row>
    <row r="98" ht="12.75">
      <c r="E98" s="125"/>
    </row>
    <row r="99" ht="12.75">
      <c r="E99" s="125"/>
    </row>
    <row r="100" ht="12.75">
      <c r="E100" s="125"/>
    </row>
    <row r="101" ht="12.75">
      <c r="E101" s="125"/>
    </row>
    <row r="102" ht="12.75">
      <c r="E102" s="125"/>
    </row>
    <row r="103" ht="12.75">
      <c r="E103" s="125"/>
    </row>
    <row r="104" ht="12.75">
      <c r="E104" s="125"/>
    </row>
    <row r="105" ht="12.75">
      <c r="E105" s="125"/>
    </row>
    <row r="106" ht="12.75">
      <c r="E106" s="125"/>
    </row>
    <row r="107" ht="12.75">
      <c r="E107" s="125"/>
    </row>
    <row r="108" ht="12.75">
      <c r="E108" s="125"/>
    </row>
    <row r="109" ht="12.75">
      <c r="E109" s="125"/>
    </row>
    <row r="110" ht="12.75">
      <c r="E110" s="125"/>
    </row>
    <row r="111" ht="12.75">
      <c r="E111" s="125"/>
    </row>
    <row r="112" ht="12.75">
      <c r="E112" s="125"/>
    </row>
    <row r="113" ht="12.75">
      <c r="E113" s="125"/>
    </row>
    <row r="114" ht="12.75">
      <c r="E114" s="125"/>
    </row>
    <row r="115" ht="12.75">
      <c r="E115" s="125"/>
    </row>
    <row r="116" ht="12.75">
      <c r="E116" s="125"/>
    </row>
    <row r="117" ht="12.75">
      <c r="E117" s="125"/>
    </row>
    <row r="118" ht="12.75">
      <c r="E118" s="125"/>
    </row>
    <row r="119" ht="12.75">
      <c r="E119" s="125"/>
    </row>
    <row r="120" ht="12.75">
      <c r="E120" s="125"/>
    </row>
    <row r="121" ht="12.75">
      <c r="E121" s="125"/>
    </row>
    <row r="122" ht="12.75">
      <c r="E122" s="125"/>
    </row>
    <row r="123" ht="12.75">
      <c r="E123" s="125"/>
    </row>
    <row r="124" ht="12.75">
      <c r="E124" s="125"/>
    </row>
    <row r="125" ht="12.75">
      <c r="E125" s="125"/>
    </row>
    <row r="126" ht="12.75">
      <c r="E126" s="125"/>
    </row>
    <row r="127" ht="12.75">
      <c r="E127" s="125"/>
    </row>
    <row r="128" ht="12.75">
      <c r="E128" s="125"/>
    </row>
    <row r="129" ht="12.75">
      <c r="E129" s="125"/>
    </row>
    <row r="130" ht="12.75">
      <c r="E130" s="125"/>
    </row>
    <row r="131" ht="12.75">
      <c r="E131" s="125"/>
    </row>
    <row r="132" ht="12.75">
      <c r="E132" s="125"/>
    </row>
    <row r="133" ht="12.75">
      <c r="E133" s="125"/>
    </row>
    <row r="134" ht="12.75">
      <c r="E134" s="125"/>
    </row>
    <row r="135" ht="12.75">
      <c r="E135" s="125"/>
    </row>
    <row r="136" ht="12.75">
      <c r="E136" s="125"/>
    </row>
    <row r="137" ht="12.75">
      <c r="E137" s="125"/>
    </row>
    <row r="138" ht="12.75">
      <c r="E138" s="125"/>
    </row>
    <row r="139" ht="12.75">
      <c r="E139" s="125"/>
    </row>
    <row r="140" ht="12.75">
      <c r="E140" s="125"/>
    </row>
    <row r="141" ht="12.75">
      <c r="E141" s="125"/>
    </row>
    <row r="142" ht="12.75">
      <c r="E142" s="125"/>
    </row>
    <row r="143" ht="12.75">
      <c r="E143" s="125"/>
    </row>
    <row r="144" ht="12.75">
      <c r="E144" s="125"/>
    </row>
    <row r="145" ht="12.75">
      <c r="E145" s="125"/>
    </row>
    <row r="146" ht="12.75">
      <c r="E146" s="125"/>
    </row>
    <row r="147" ht="12.75">
      <c r="E147" s="125"/>
    </row>
    <row r="148" ht="12.75">
      <c r="E148" s="125"/>
    </row>
    <row r="149" ht="12.75">
      <c r="E149" s="125"/>
    </row>
    <row r="150" ht="12.75">
      <c r="E150" s="125"/>
    </row>
    <row r="151" ht="12.75">
      <c r="E151" s="125"/>
    </row>
    <row r="152" ht="12.75">
      <c r="E152" s="125"/>
    </row>
    <row r="153" ht="12.75">
      <c r="E153" s="125"/>
    </row>
    <row r="154" ht="12.75">
      <c r="E154" s="125"/>
    </row>
    <row r="155" ht="12.75">
      <c r="E155" s="125"/>
    </row>
    <row r="156" ht="12.75">
      <c r="E156" s="125"/>
    </row>
    <row r="157" ht="12.75">
      <c r="E157" s="125"/>
    </row>
    <row r="158" ht="12.75">
      <c r="E158" s="125"/>
    </row>
    <row r="159" ht="12.75">
      <c r="E159" s="125"/>
    </row>
    <row r="160" ht="12.75">
      <c r="E160" s="125"/>
    </row>
    <row r="161" ht="12.75">
      <c r="E161" s="125"/>
    </row>
    <row r="162" ht="12.75">
      <c r="E162" s="125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&amp;CZoznam pracovníkov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4"/>
  <dimension ref="A1:Z230"/>
  <sheetViews>
    <sheetView workbookViewId="0" topLeftCell="A2">
      <selection activeCell="N35" sqref="N35"/>
    </sheetView>
  </sheetViews>
  <sheetFormatPr defaultColWidth="9.140625" defaultRowHeight="12.75"/>
  <cols>
    <col min="1" max="1" width="25.8515625" style="0" customWidth="1"/>
    <col min="2" max="3" width="3.28125" style="0" customWidth="1"/>
    <col min="4" max="4" width="7.140625" style="0" customWidth="1"/>
    <col min="5" max="5" width="7.8515625" style="0" customWidth="1"/>
    <col min="6" max="6" width="5.28125" style="0" customWidth="1"/>
    <col min="7" max="7" width="5.8515625" style="0" customWidth="1"/>
    <col min="8" max="8" width="8.00390625" style="0" customWidth="1"/>
    <col min="9" max="9" width="5.00390625" style="6" customWidth="1"/>
    <col min="10" max="10" width="7.421875" style="6" customWidth="1"/>
    <col min="11" max="11" width="4.421875" style="178" customWidth="1"/>
    <col min="12" max="12" width="3.7109375" style="8" customWidth="1"/>
    <col min="13" max="17" width="3.28125" style="13" customWidth="1"/>
    <col min="18" max="18" width="5.8515625" style="41" customWidth="1"/>
    <col min="19" max="19" width="6.00390625" style="41" customWidth="1"/>
    <col min="20" max="21" width="6.8515625" style="41" customWidth="1"/>
    <col min="22" max="22" width="7.28125" style="41" customWidth="1"/>
    <col min="23" max="23" width="7.57421875" style="0" customWidth="1"/>
  </cols>
  <sheetData>
    <row r="1" spans="1:26" s="63" customFormat="1" ht="36.75" customHeight="1">
      <c r="A1" s="68" t="s">
        <v>0</v>
      </c>
      <c r="B1" s="69" t="s">
        <v>1</v>
      </c>
      <c r="C1" s="69" t="s">
        <v>2</v>
      </c>
      <c r="D1" s="69" t="s">
        <v>116</v>
      </c>
      <c r="E1" s="69" t="s">
        <v>12</v>
      </c>
      <c r="F1" s="69" t="s">
        <v>117</v>
      </c>
      <c r="G1" s="69" t="s">
        <v>118</v>
      </c>
      <c r="H1" s="69" t="s">
        <v>14</v>
      </c>
      <c r="I1" s="70" t="s">
        <v>13</v>
      </c>
      <c r="J1" s="70" t="s">
        <v>23</v>
      </c>
      <c r="K1" s="71" t="s">
        <v>24</v>
      </c>
      <c r="L1" s="71" t="s">
        <v>25</v>
      </c>
      <c r="M1" s="72" t="s">
        <v>4</v>
      </c>
      <c r="N1" s="72" t="s">
        <v>5</v>
      </c>
      <c r="O1" s="72" t="s">
        <v>6</v>
      </c>
      <c r="P1" s="72" t="s">
        <v>10</v>
      </c>
      <c r="Q1" s="73" t="s">
        <v>119</v>
      </c>
      <c r="R1" s="65" t="s">
        <v>3</v>
      </c>
      <c r="S1" s="44" t="s">
        <v>121</v>
      </c>
      <c r="T1" s="45" t="s">
        <v>114</v>
      </c>
      <c r="U1" s="45"/>
      <c r="V1" s="55" t="s">
        <v>113</v>
      </c>
      <c r="W1" s="127" t="s">
        <v>127</v>
      </c>
      <c r="X1" s="128" t="s">
        <v>128</v>
      </c>
      <c r="Y1" s="128" t="s">
        <v>129</v>
      </c>
      <c r="Z1" s="129" t="s">
        <v>130</v>
      </c>
    </row>
    <row r="2" spans="1:26" s="63" customFormat="1" ht="12.75" customHeight="1">
      <c r="A2" s="68" t="s">
        <v>151</v>
      </c>
      <c r="B2" s="153">
        <v>7</v>
      </c>
      <c r="C2" s="162">
        <v>2</v>
      </c>
      <c r="D2" s="162">
        <v>8360</v>
      </c>
      <c r="E2" s="162">
        <v>8360</v>
      </c>
      <c r="F2" s="162"/>
      <c r="G2" s="162">
        <v>700</v>
      </c>
      <c r="H2" s="153">
        <f>SUM(E2:G2)</f>
        <v>9060</v>
      </c>
      <c r="I2" s="154">
        <v>1</v>
      </c>
      <c r="J2" s="154">
        <f>37.5*I2</f>
        <v>37.5</v>
      </c>
      <c r="K2" s="155">
        <v>3</v>
      </c>
      <c r="L2" s="155">
        <v>7</v>
      </c>
      <c r="M2" s="156"/>
      <c r="N2" s="156"/>
      <c r="O2" s="163">
        <v>1</v>
      </c>
      <c r="P2" s="156"/>
      <c r="Q2" s="157">
        <f>SUM(M2:P2)</f>
        <v>1</v>
      </c>
      <c r="R2" s="158"/>
      <c r="S2" s="159"/>
      <c r="T2" s="159"/>
      <c r="U2" s="159"/>
      <c r="V2" s="160">
        <f>H2+T2</f>
        <v>9060</v>
      </c>
      <c r="W2" s="161"/>
      <c r="X2" s="128"/>
      <c r="Y2" s="128"/>
      <c r="Z2" s="129"/>
    </row>
    <row r="3" spans="1:25" s="1" customFormat="1" ht="12.75">
      <c r="A3" s="51" t="s">
        <v>40</v>
      </c>
      <c r="B3" s="74">
        <v>7</v>
      </c>
      <c r="C3" s="78">
        <v>3</v>
      </c>
      <c r="D3" s="78">
        <v>8550</v>
      </c>
      <c r="E3" s="64">
        <v>8550</v>
      </c>
      <c r="F3" s="64"/>
      <c r="G3" s="64">
        <v>700</v>
      </c>
      <c r="H3" s="51">
        <f>SUM(E3:G3)</f>
        <v>9250</v>
      </c>
      <c r="I3" s="75">
        <v>1</v>
      </c>
      <c r="J3" s="75">
        <f>37.5*I3</f>
        <v>37.5</v>
      </c>
      <c r="K3" s="76">
        <v>5</v>
      </c>
      <c r="L3" s="76">
        <v>2</v>
      </c>
      <c r="M3" s="51"/>
      <c r="N3" s="51"/>
      <c r="O3" s="64">
        <v>1</v>
      </c>
      <c r="P3" s="51"/>
      <c r="Q3" s="51">
        <f>SUM(M3:P3)</f>
        <v>1</v>
      </c>
      <c r="R3" s="66"/>
      <c r="S3" s="47"/>
      <c r="T3" s="47"/>
      <c r="U3" s="47"/>
      <c r="V3" s="160">
        <f>H3+T3</f>
        <v>9250</v>
      </c>
      <c r="X3" s="131"/>
      <c r="Y3" s="131"/>
    </row>
    <row r="4" spans="1:25" s="1" customFormat="1" ht="12.75">
      <c r="A4" s="51" t="s">
        <v>76</v>
      </c>
      <c r="B4" s="74">
        <v>7</v>
      </c>
      <c r="C4" s="74">
        <v>11</v>
      </c>
      <c r="D4" s="74">
        <v>11080</v>
      </c>
      <c r="E4" s="51">
        <v>11080</v>
      </c>
      <c r="F4" s="51"/>
      <c r="G4" s="51">
        <v>3200</v>
      </c>
      <c r="H4" s="51">
        <f>SUM(E4:G4)</f>
        <v>14280</v>
      </c>
      <c r="I4" s="75">
        <v>1</v>
      </c>
      <c r="J4" s="75">
        <f>37.5*I4</f>
        <v>37.5</v>
      </c>
      <c r="K4" s="76">
        <v>31</v>
      </c>
      <c r="L4" s="76">
        <v>10</v>
      </c>
      <c r="M4" s="51"/>
      <c r="N4" s="51"/>
      <c r="O4" s="51">
        <v>1</v>
      </c>
      <c r="P4" s="51"/>
      <c r="Q4" s="51">
        <f>SUM(M4:P4)</f>
        <v>1</v>
      </c>
      <c r="R4" s="66"/>
      <c r="S4" s="47"/>
      <c r="T4" s="47"/>
      <c r="U4" s="47"/>
      <c r="V4" s="160">
        <f>H4+T4</f>
        <v>14280</v>
      </c>
      <c r="X4" s="131"/>
      <c r="Y4" s="131"/>
    </row>
    <row r="5" spans="1:25" s="1" customFormat="1" ht="12.75">
      <c r="A5" s="53" t="s">
        <v>96</v>
      </c>
      <c r="B5" s="74">
        <v>7</v>
      </c>
      <c r="C5" s="79">
        <v>11</v>
      </c>
      <c r="D5" s="74">
        <v>11080</v>
      </c>
      <c r="E5" s="51">
        <v>11080</v>
      </c>
      <c r="F5" s="53"/>
      <c r="G5" s="51">
        <v>1200</v>
      </c>
      <c r="H5" s="51">
        <f>SUM(E5:G5)</f>
        <v>12280</v>
      </c>
      <c r="I5" s="80">
        <v>1</v>
      </c>
      <c r="J5" s="75">
        <f>37.5*I5</f>
        <v>37.5</v>
      </c>
      <c r="K5" s="81">
        <v>29</v>
      </c>
      <c r="L5" s="81">
        <v>3</v>
      </c>
      <c r="M5" s="51"/>
      <c r="N5" s="51"/>
      <c r="O5" s="51">
        <v>1</v>
      </c>
      <c r="P5" s="51"/>
      <c r="Q5" s="51">
        <f>SUM(M5:P5)</f>
        <v>1</v>
      </c>
      <c r="R5" s="66"/>
      <c r="S5" s="47"/>
      <c r="T5" s="47"/>
      <c r="U5" s="47"/>
      <c r="V5" s="160">
        <f>H5+T5</f>
        <v>12280</v>
      </c>
      <c r="X5" s="131"/>
      <c r="Y5" s="131"/>
    </row>
    <row r="6" spans="1:25" s="1" customFormat="1" ht="12.75">
      <c r="A6" s="51"/>
      <c r="B6" s="74">
        <v>7</v>
      </c>
      <c r="C6" s="77">
        <v>11</v>
      </c>
      <c r="D6" s="78">
        <f aca="true" t="shared" si="0" ref="D6:V6">SUM(D4:D5)</f>
        <v>22160</v>
      </c>
      <c r="E6" s="78">
        <f t="shared" si="0"/>
        <v>22160</v>
      </c>
      <c r="F6" s="78">
        <f t="shared" si="0"/>
        <v>0</v>
      </c>
      <c r="G6" s="78">
        <f t="shared" si="0"/>
        <v>4400</v>
      </c>
      <c r="H6" s="78">
        <f t="shared" si="0"/>
        <v>26560</v>
      </c>
      <c r="I6" s="78">
        <f t="shared" si="0"/>
        <v>2</v>
      </c>
      <c r="J6" s="78">
        <f t="shared" si="0"/>
        <v>75</v>
      </c>
      <c r="K6" s="78">
        <f t="shared" si="0"/>
        <v>60</v>
      </c>
      <c r="L6" s="78">
        <f t="shared" si="0"/>
        <v>13</v>
      </c>
      <c r="M6" s="78">
        <f t="shared" si="0"/>
        <v>0</v>
      </c>
      <c r="N6" s="78">
        <f t="shared" si="0"/>
        <v>0</v>
      </c>
      <c r="O6" s="78">
        <f t="shared" si="0"/>
        <v>2</v>
      </c>
      <c r="P6" s="78">
        <f t="shared" si="0"/>
        <v>0</v>
      </c>
      <c r="Q6" s="78">
        <f t="shared" si="0"/>
        <v>2</v>
      </c>
      <c r="R6" s="78">
        <f t="shared" si="0"/>
        <v>0</v>
      </c>
      <c r="S6" s="78">
        <f t="shared" si="0"/>
        <v>0</v>
      </c>
      <c r="T6" s="78">
        <f t="shared" si="0"/>
        <v>0</v>
      </c>
      <c r="U6" s="78">
        <f t="shared" si="0"/>
        <v>0</v>
      </c>
      <c r="V6" s="78">
        <f t="shared" si="0"/>
        <v>26560</v>
      </c>
      <c r="X6" s="131"/>
      <c r="Y6" s="131"/>
    </row>
    <row r="7" spans="1:25" s="1" customFormat="1" ht="12.75">
      <c r="A7" s="82" t="s">
        <v>63</v>
      </c>
      <c r="B7" s="74">
        <v>7</v>
      </c>
      <c r="C7" s="74">
        <v>12</v>
      </c>
      <c r="D7" s="74">
        <v>11400</v>
      </c>
      <c r="E7" s="51">
        <f>D7*I7</f>
        <v>5700</v>
      </c>
      <c r="F7" s="51"/>
      <c r="G7" s="51">
        <v>1700</v>
      </c>
      <c r="H7" s="51">
        <f>SUM(E7:G7)</f>
        <v>7400</v>
      </c>
      <c r="I7" s="75">
        <v>0.5</v>
      </c>
      <c r="J7" s="75">
        <f>37.5*I7</f>
        <v>18.75</v>
      </c>
      <c r="K7" s="76">
        <v>32</v>
      </c>
      <c r="L7" s="76"/>
      <c r="M7" s="51"/>
      <c r="N7" s="51"/>
      <c r="O7" s="51">
        <v>1</v>
      </c>
      <c r="P7" s="51"/>
      <c r="Q7" s="51">
        <f>SUM(M7:P7)</f>
        <v>1</v>
      </c>
      <c r="R7" s="66"/>
      <c r="S7" s="47"/>
      <c r="T7" s="61"/>
      <c r="U7" s="61"/>
      <c r="V7" s="56">
        <f>H7+T7</f>
        <v>7400</v>
      </c>
      <c r="X7" s="131"/>
      <c r="Y7" s="131"/>
    </row>
    <row r="8" spans="1:25" s="1" customFormat="1" ht="12.75">
      <c r="A8" s="82" t="s">
        <v>74</v>
      </c>
      <c r="B8" s="74">
        <v>7</v>
      </c>
      <c r="C8" s="83">
        <v>12</v>
      </c>
      <c r="D8" s="74">
        <v>11400</v>
      </c>
      <c r="E8" s="82">
        <v>11400</v>
      </c>
      <c r="F8" s="82"/>
      <c r="G8" s="82">
        <v>1700</v>
      </c>
      <c r="H8" s="51">
        <f>SUM(E8:G8)</f>
        <v>13100</v>
      </c>
      <c r="I8" s="75">
        <v>1</v>
      </c>
      <c r="J8" s="75">
        <f>37.5*I8</f>
        <v>37.5</v>
      </c>
      <c r="K8" s="76">
        <v>32</v>
      </c>
      <c r="L8" s="76"/>
      <c r="M8" s="51"/>
      <c r="N8" s="51"/>
      <c r="O8" s="51">
        <v>1</v>
      </c>
      <c r="P8" s="51"/>
      <c r="Q8" s="51">
        <f>SUM(M8:P8)</f>
        <v>1</v>
      </c>
      <c r="R8" s="66"/>
      <c r="S8" s="47"/>
      <c r="T8" s="61"/>
      <c r="U8" s="61"/>
      <c r="V8" s="56">
        <f>H8+T8</f>
        <v>13100</v>
      </c>
      <c r="X8" s="131"/>
      <c r="Y8" s="131"/>
    </row>
    <row r="9" spans="1:25" s="1" customFormat="1" ht="12.75">
      <c r="A9" s="82" t="s">
        <v>154</v>
      </c>
      <c r="B9" s="74">
        <v>7</v>
      </c>
      <c r="C9" s="83">
        <v>12</v>
      </c>
      <c r="D9" s="74">
        <v>11400</v>
      </c>
      <c r="E9" s="82">
        <v>11400</v>
      </c>
      <c r="F9" s="82"/>
      <c r="G9" s="82">
        <v>1400</v>
      </c>
      <c r="H9" s="51">
        <f>SUM(E9:G9)</f>
        <v>12800</v>
      </c>
      <c r="I9" s="75">
        <v>1</v>
      </c>
      <c r="J9" s="75">
        <f>37.5*I9</f>
        <v>37.5</v>
      </c>
      <c r="K9" s="76">
        <v>32</v>
      </c>
      <c r="L9" s="76"/>
      <c r="M9" s="51"/>
      <c r="N9" s="51"/>
      <c r="O9" s="51">
        <v>1</v>
      </c>
      <c r="P9" s="51"/>
      <c r="Q9" s="51">
        <f>SUM(M9:P9)</f>
        <v>1</v>
      </c>
      <c r="R9" s="66"/>
      <c r="S9" s="47"/>
      <c r="T9" s="61"/>
      <c r="U9" s="61"/>
      <c r="V9" s="56">
        <f>H9+T9</f>
        <v>12800</v>
      </c>
      <c r="X9" s="131"/>
      <c r="Y9" s="131"/>
    </row>
    <row r="10" spans="1:25" s="1" customFormat="1" ht="12.75">
      <c r="A10" s="84"/>
      <c r="B10" s="74">
        <v>7</v>
      </c>
      <c r="C10" s="77">
        <v>12</v>
      </c>
      <c r="D10" s="78">
        <f aca="true" t="shared" si="1" ref="D10:V10">SUM(D7:D9)</f>
        <v>34200</v>
      </c>
      <c r="E10" s="64">
        <f t="shared" si="1"/>
        <v>28500</v>
      </c>
      <c r="F10" s="64">
        <f t="shared" si="1"/>
        <v>0</v>
      </c>
      <c r="G10" s="64">
        <f t="shared" si="1"/>
        <v>4800</v>
      </c>
      <c r="H10" s="64">
        <f t="shared" si="1"/>
        <v>33300</v>
      </c>
      <c r="I10" s="108">
        <f t="shared" si="1"/>
        <v>2.5</v>
      </c>
      <c r="J10" s="108">
        <f t="shared" si="1"/>
        <v>93.75</v>
      </c>
      <c r="K10" s="64">
        <f t="shared" si="1"/>
        <v>96</v>
      </c>
      <c r="L10" s="64">
        <f t="shared" si="1"/>
        <v>0</v>
      </c>
      <c r="M10" s="64">
        <f t="shared" si="1"/>
        <v>0</v>
      </c>
      <c r="N10" s="64">
        <f t="shared" si="1"/>
        <v>0</v>
      </c>
      <c r="O10" s="64">
        <f t="shared" si="1"/>
        <v>3</v>
      </c>
      <c r="P10" s="64">
        <f t="shared" si="1"/>
        <v>0</v>
      </c>
      <c r="Q10" s="64">
        <f t="shared" si="1"/>
        <v>3</v>
      </c>
      <c r="R10" s="48">
        <f t="shared" si="1"/>
        <v>0</v>
      </c>
      <c r="S10" s="48">
        <f t="shared" si="1"/>
        <v>0</v>
      </c>
      <c r="T10" s="48">
        <f t="shared" si="1"/>
        <v>0</v>
      </c>
      <c r="U10" s="48">
        <f t="shared" si="1"/>
        <v>0</v>
      </c>
      <c r="V10" s="113">
        <f t="shared" si="1"/>
        <v>33300</v>
      </c>
      <c r="X10" s="131"/>
      <c r="Y10" s="131"/>
    </row>
    <row r="11" spans="1:25" s="2" customFormat="1" ht="12.75">
      <c r="A11" s="85" t="s">
        <v>9</v>
      </c>
      <c r="B11" s="52">
        <v>7</v>
      </c>
      <c r="C11" s="52"/>
      <c r="D11" s="52">
        <f aca="true" t="shared" si="2" ref="D11:V11">SUM(D2:D3)+D6+D10</f>
        <v>73270</v>
      </c>
      <c r="E11" s="52">
        <f t="shared" si="2"/>
        <v>67570</v>
      </c>
      <c r="F11" s="52">
        <f t="shared" si="2"/>
        <v>0</v>
      </c>
      <c r="G11" s="52">
        <f t="shared" si="2"/>
        <v>10600</v>
      </c>
      <c r="H11" s="52">
        <f t="shared" si="2"/>
        <v>78170</v>
      </c>
      <c r="I11" s="90">
        <f t="shared" si="2"/>
        <v>6.5</v>
      </c>
      <c r="J11" s="52">
        <f t="shared" si="2"/>
        <v>243.75</v>
      </c>
      <c r="K11" s="52">
        <f t="shared" si="2"/>
        <v>164</v>
      </c>
      <c r="L11" s="52">
        <f t="shared" si="2"/>
        <v>22</v>
      </c>
      <c r="M11" s="52">
        <f t="shared" si="2"/>
        <v>0</v>
      </c>
      <c r="N11" s="52">
        <f t="shared" si="2"/>
        <v>0</v>
      </c>
      <c r="O11" s="52">
        <f t="shared" si="2"/>
        <v>7</v>
      </c>
      <c r="P11" s="52">
        <f t="shared" si="2"/>
        <v>0</v>
      </c>
      <c r="Q11" s="52">
        <f t="shared" si="2"/>
        <v>7</v>
      </c>
      <c r="R11" s="52">
        <f t="shared" si="2"/>
        <v>0</v>
      </c>
      <c r="S11" s="52">
        <f t="shared" si="2"/>
        <v>0</v>
      </c>
      <c r="T11" s="52">
        <f t="shared" si="2"/>
        <v>0</v>
      </c>
      <c r="U11" s="52">
        <f t="shared" si="2"/>
        <v>0</v>
      </c>
      <c r="V11" s="52">
        <f t="shared" si="2"/>
        <v>78170</v>
      </c>
      <c r="X11" s="151"/>
      <c r="Y11" s="151"/>
    </row>
    <row r="12" spans="1:25" s="2" customFormat="1" ht="16.5" customHeight="1">
      <c r="A12" s="86" t="s">
        <v>7</v>
      </c>
      <c r="B12" s="205" t="s">
        <v>11</v>
      </c>
      <c r="C12" s="205"/>
      <c r="D12" s="87">
        <f aca="true" t="shared" si="3" ref="D12:V12">D11</f>
        <v>73270</v>
      </c>
      <c r="E12" s="86">
        <f t="shared" si="3"/>
        <v>67570</v>
      </c>
      <c r="F12" s="86">
        <f t="shared" si="3"/>
        <v>0</v>
      </c>
      <c r="G12" s="86">
        <f t="shared" si="3"/>
        <v>10600</v>
      </c>
      <c r="H12" s="86">
        <f t="shared" si="3"/>
        <v>78170</v>
      </c>
      <c r="I12" s="110">
        <f t="shared" si="3"/>
        <v>6.5</v>
      </c>
      <c r="J12" s="110">
        <f t="shared" si="3"/>
        <v>243.75</v>
      </c>
      <c r="K12" s="86">
        <f t="shared" si="3"/>
        <v>164</v>
      </c>
      <c r="L12" s="86">
        <f t="shared" si="3"/>
        <v>22</v>
      </c>
      <c r="M12" s="86">
        <f t="shared" si="3"/>
        <v>0</v>
      </c>
      <c r="N12" s="86">
        <f t="shared" si="3"/>
        <v>0</v>
      </c>
      <c r="O12" s="86">
        <f t="shared" si="3"/>
        <v>7</v>
      </c>
      <c r="P12" s="86">
        <f t="shared" si="3"/>
        <v>0</v>
      </c>
      <c r="Q12" s="86">
        <f t="shared" si="3"/>
        <v>7</v>
      </c>
      <c r="R12" s="50">
        <f t="shared" si="3"/>
        <v>0</v>
      </c>
      <c r="S12" s="50">
        <f t="shared" si="3"/>
        <v>0</v>
      </c>
      <c r="T12" s="50">
        <f t="shared" si="3"/>
        <v>0</v>
      </c>
      <c r="U12" s="50">
        <f t="shared" si="3"/>
        <v>0</v>
      </c>
      <c r="V12" s="115">
        <f t="shared" si="3"/>
        <v>78170</v>
      </c>
      <c r="X12" s="151"/>
      <c r="Y12" s="151"/>
    </row>
    <row r="13" spans="1:25" s="1" customFormat="1" ht="12.75">
      <c r="A13" s="88" t="s">
        <v>61</v>
      </c>
      <c r="B13" s="89">
        <v>8</v>
      </c>
      <c r="C13" s="89">
        <v>4</v>
      </c>
      <c r="D13" s="89">
        <v>11200</v>
      </c>
      <c r="E13" s="52">
        <v>11200</v>
      </c>
      <c r="F13" s="52"/>
      <c r="G13" s="52"/>
      <c r="H13" s="88">
        <f>SUM(E13:G13)</f>
        <v>11200</v>
      </c>
      <c r="I13" s="90">
        <v>1</v>
      </c>
      <c r="J13" s="90">
        <f>37.5*I13</f>
        <v>37.5</v>
      </c>
      <c r="K13" s="91">
        <v>7</v>
      </c>
      <c r="L13" s="91">
        <v>8</v>
      </c>
      <c r="M13" s="52"/>
      <c r="N13" s="52">
        <v>1</v>
      </c>
      <c r="O13" s="52"/>
      <c r="P13" s="88"/>
      <c r="Q13" s="88">
        <f>SUM(M13:P13)</f>
        <v>1</v>
      </c>
      <c r="R13" s="66"/>
      <c r="S13" s="47"/>
      <c r="T13" s="47"/>
      <c r="U13" s="47"/>
      <c r="V13" s="56">
        <f>H13+T13</f>
        <v>11200</v>
      </c>
      <c r="X13" s="131"/>
      <c r="Y13" s="131"/>
    </row>
    <row r="14" spans="1:25" s="1" customFormat="1" ht="12.75">
      <c r="A14" s="88" t="s">
        <v>102</v>
      </c>
      <c r="B14" s="89">
        <v>9</v>
      </c>
      <c r="C14" s="89">
        <v>10</v>
      </c>
      <c r="D14" s="89">
        <v>15800</v>
      </c>
      <c r="E14" s="52">
        <v>15800</v>
      </c>
      <c r="F14" s="52"/>
      <c r="G14" s="52"/>
      <c r="H14" s="88">
        <f>SUM(E14:G14)</f>
        <v>15800</v>
      </c>
      <c r="I14" s="90">
        <v>1</v>
      </c>
      <c r="J14" s="90">
        <f>37.5*I14</f>
        <v>37.5</v>
      </c>
      <c r="K14" s="91">
        <v>26</v>
      </c>
      <c r="L14" s="91">
        <v>3</v>
      </c>
      <c r="M14" s="52"/>
      <c r="N14" s="52">
        <v>1</v>
      </c>
      <c r="O14" s="52"/>
      <c r="P14" s="88"/>
      <c r="Q14" s="88">
        <f>SUM(M14:P14)</f>
        <v>1</v>
      </c>
      <c r="R14" s="66"/>
      <c r="S14" s="47"/>
      <c r="T14" s="56"/>
      <c r="U14" s="56"/>
      <c r="V14" s="56">
        <f>H14+T14</f>
        <v>15800</v>
      </c>
      <c r="X14" s="131"/>
      <c r="Y14" s="131"/>
    </row>
    <row r="15" spans="1:25" s="9" customFormat="1" ht="13.5" customHeight="1">
      <c r="A15" s="51" t="s">
        <v>27</v>
      </c>
      <c r="B15" s="98">
        <v>10</v>
      </c>
      <c r="C15" s="98">
        <v>2</v>
      </c>
      <c r="D15" s="98">
        <v>14090</v>
      </c>
      <c r="E15" s="54">
        <v>14090</v>
      </c>
      <c r="F15" s="54"/>
      <c r="G15" s="54"/>
      <c r="H15" s="51">
        <v>14090</v>
      </c>
      <c r="I15" s="140">
        <v>1</v>
      </c>
      <c r="J15" s="140">
        <f>37.5*I15</f>
        <v>37.5</v>
      </c>
      <c r="K15" s="141">
        <v>3</v>
      </c>
      <c r="L15" s="141">
        <v>1</v>
      </c>
      <c r="M15" s="54"/>
      <c r="N15" s="54">
        <v>1</v>
      </c>
      <c r="O15" s="54"/>
      <c r="P15" s="51"/>
      <c r="Q15" s="51">
        <f>SUM(M15:P15)</f>
        <v>1</v>
      </c>
      <c r="R15" s="66"/>
      <c r="S15" s="46"/>
      <c r="T15" s="46"/>
      <c r="U15" s="46"/>
      <c r="V15" s="46">
        <f>H15+T15</f>
        <v>14090</v>
      </c>
      <c r="X15" s="150"/>
      <c r="Y15" s="150"/>
    </row>
    <row r="16" spans="1:25" s="1" customFormat="1" ht="12.75">
      <c r="A16" s="82" t="s">
        <v>161</v>
      </c>
      <c r="B16" s="83">
        <v>10</v>
      </c>
      <c r="C16" s="74">
        <v>2</v>
      </c>
      <c r="D16" s="74">
        <v>14090</v>
      </c>
      <c r="E16" s="51">
        <v>14090</v>
      </c>
      <c r="F16" s="51"/>
      <c r="G16" s="51"/>
      <c r="H16" s="51">
        <f>SUM(E16:G16)</f>
        <v>14090</v>
      </c>
      <c r="I16" s="92">
        <v>1</v>
      </c>
      <c r="J16" s="75">
        <f>37.5*I16</f>
        <v>37.5</v>
      </c>
      <c r="K16" s="93">
        <v>3</v>
      </c>
      <c r="L16" s="93">
        <v>11</v>
      </c>
      <c r="M16" s="51"/>
      <c r="N16" s="51">
        <v>1</v>
      </c>
      <c r="O16" s="51"/>
      <c r="P16" s="51"/>
      <c r="Q16" s="51">
        <f>SUM(M16:P16)</f>
        <v>1</v>
      </c>
      <c r="R16" s="66"/>
      <c r="S16" s="47"/>
      <c r="T16" s="47"/>
      <c r="U16" s="47"/>
      <c r="V16" s="56">
        <f>H16+T16</f>
        <v>14090</v>
      </c>
      <c r="X16" s="131"/>
      <c r="Y16" s="131"/>
    </row>
    <row r="17" spans="1:25" s="1" customFormat="1" ht="12.75">
      <c r="A17" s="82"/>
      <c r="B17" s="83"/>
      <c r="C17" s="78">
        <v>2</v>
      </c>
      <c r="D17" s="78">
        <f aca="true" t="shared" si="4" ref="D17:V17">SUM(D15:D16)</f>
        <v>28180</v>
      </c>
      <c r="E17" s="78">
        <f t="shared" si="4"/>
        <v>28180</v>
      </c>
      <c r="F17" s="78">
        <f t="shared" si="4"/>
        <v>0</v>
      </c>
      <c r="G17" s="78">
        <f t="shared" si="4"/>
        <v>0</v>
      </c>
      <c r="H17" s="78">
        <f t="shared" si="4"/>
        <v>28180</v>
      </c>
      <c r="I17" s="78">
        <f t="shared" si="4"/>
        <v>2</v>
      </c>
      <c r="J17" s="78">
        <f t="shared" si="4"/>
        <v>75</v>
      </c>
      <c r="K17" s="78">
        <f t="shared" si="4"/>
        <v>6</v>
      </c>
      <c r="L17" s="78">
        <f t="shared" si="4"/>
        <v>12</v>
      </c>
      <c r="M17" s="78">
        <f t="shared" si="4"/>
        <v>0</v>
      </c>
      <c r="N17" s="78">
        <f t="shared" si="4"/>
        <v>2</v>
      </c>
      <c r="O17" s="78">
        <f t="shared" si="4"/>
        <v>0</v>
      </c>
      <c r="P17" s="78">
        <f t="shared" si="4"/>
        <v>0</v>
      </c>
      <c r="Q17" s="78">
        <f t="shared" si="4"/>
        <v>2</v>
      </c>
      <c r="R17" s="78">
        <f t="shared" si="4"/>
        <v>0</v>
      </c>
      <c r="S17" s="78">
        <f t="shared" si="4"/>
        <v>0</v>
      </c>
      <c r="T17" s="78">
        <f t="shared" si="4"/>
        <v>0</v>
      </c>
      <c r="U17" s="78">
        <f t="shared" si="4"/>
        <v>0</v>
      </c>
      <c r="V17" s="78">
        <f t="shared" si="4"/>
        <v>28180</v>
      </c>
      <c r="X17" s="131"/>
      <c r="Y17" s="131"/>
    </row>
    <row r="18" spans="1:25" s="1" customFormat="1" ht="12.75">
      <c r="A18" s="51" t="s">
        <v>69</v>
      </c>
      <c r="B18" s="74">
        <v>10</v>
      </c>
      <c r="C18" s="74">
        <v>3</v>
      </c>
      <c r="D18" s="74">
        <v>14650</v>
      </c>
      <c r="E18" s="51">
        <v>14650</v>
      </c>
      <c r="F18" s="53"/>
      <c r="G18" s="53"/>
      <c r="H18" s="51">
        <f>SUM(E18:G18)</f>
        <v>14650</v>
      </c>
      <c r="I18" s="80">
        <v>1</v>
      </c>
      <c r="J18" s="75">
        <f>37.5*I18</f>
        <v>37.5</v>
      </c>
      <c r="K18" s="81">
        <v>5</v>
      </c>
      <c r="L18" s="81">
        <v>1</v>
      </c>
      <c r="M18" s="53"/>
      <c r="N18" s="53">
        <v>1</v>
      </c>
      <c r="O18" s="53"/>
      <c r="P18" s="53"/>
      <c r="Q18" s="51">
        <f>SUM(M18:P18)</f>
        <v>1</v>
      </c>
      <c r="R18" s="66"/>
      <c r="S18" s="47"/>
      <c r="T18" s="47"/>
      <c r="U18" s="47"/>
      <c r="V18" s="56">
        <f>H18+T18</f>
        <v>14650</v>
      </c>
      <c r="X18" s="131"/>
      <c r="Y18" s="131"/>
    </row>
    <row r="19" spans="1:25" s="1" customFormat="1" ht="12.75">
      <c r="A19" s="82" t="s">
        <v>81</v>
      </c>
      <c r="B19" s="94">
        <v>10</v>
      </c>
      <c r="C19" s="83">
        <v>3</v>
      </c>
      <c r="D19" s="83">
        <v>14650</v>
      </c>
      <c r="E19" s="82">
        <v>14650</v>
      </c>
      <c r="F19" s="95"/>
      <c r="G19" s="95"/>
      <c r="H19" s="51">
        <f>SUM(E19:G19)</f>
        <v>14650</v>
      </c>
      <c r="I19" s="96">
        <v>1</v>
      </c>
      <c r="J19" s="75">
        <f>37.5*I19</f>
        <v>37.5</v>
      </c>
      <c r="K19" s="97">
        <v>5</v>
      </c>
      <c r="L19" s="97">
        <v>1</v>
      </c>
      <c r="M19" s="51"/>
      <c r="N19" s="51">
        <v>1</v>
      </c>
      <c r="O19" s="51"/>
      <c r="P19" s="51"/>
      <c r="Q19" s="51">
        <f>SUM(M19:P19)</f>
        <v>1</v>
      </c>
      <c r="R19" s="66"/>
      <c r="S19" s="47"/>
      <c r="T19" s="47"/>
      <c r="U19" s="47"/>
      <c r="V19" s="56">
        <f>H19+T19</f>
        <v>14650</v>
      </c>
      <c r="X19" s="131"/>
      <c r="Y19" s="131"/>
    </row>
    <row r="20" spans="1:25" s="1" customFormat="1" ht="12.75">
      <c r="A20" s="82" t="s">
        <v>97</v>
      </c>
      <c r="B20" s="83">
        <v>10</v>
      </c>
      <c r="C20" s="74">
        <v>3</v>
      </c>
      <c r="D20" s="74">
        <v>14650</v>
      </c>
      <c r="E20" s="51">
        <v>14650</v>
      </c>
      <c r="F20" s="51"/>
      <c r="G20" s="51"/>
      <c r="H20" s="51">
        <f>SUM(E20:G20)</f>
        <v>14650</v>
      </c>
      <c r="I20" s="92">
        <v>1</v>
      </c>
      <c r="J20" s="75">
        <f>37.5*I20</f>
        <v>37.5</v>
      </c>
      <c r="K20" s="93">
        <v>4</v>
      </c>
      <c r="L20" s="93">
        <v>1</v>
      </c>
      <c r="M20" s="51"/>
      <c r="N20" s="51">
        <v>1</v>
      </c>
      <c r="O20" s="51"/>
      <c r="P20" s="51"/>
      <c r="Q20" s="51">
        <f>SUM(M20:P20)</f>
        <v>1</v>
      </c>
      <c r="R20" s="66"/>
      <c r="S20" s="47"/>
      <c r="T20" s="47"/>
      <c r="U20" s="47"/>
      <c r="V20" s="56">
        <f>H20+T20</f>
        <v>14650</v>
      </c>
      <c r="X20" s="131"/>
      <c r="Y20" s="131"/>
    </row>
    <row r="21" spans="1:25" s="1" customFormat="1" ht="12.75">
      <c r="A21" s="82"/>
      <c r="B21" s="94"/>
      <c r="C21" s="77">
        <v>3</v>
      </c>
      <c r="D21" s="78">
        <f aca="true" t="shared" si="5" ref="D21:V21">SUM(D18:D20)</f>
        <v>43950</v>
      </c>
      <c r="E21" s="78">
        <f t="shared" si="5"/>
        <v>43950</v>
      </c>
      <c r="F21" s="78">
        <f t="shared" si="5"/>
        <v>0</v>
      </c>
      <c r="G21" s="78">
        <f t="shared" si="5"/>
        <v>0</v>
      </c>
      <c r="H21" s="78">
        <f t="shared" si="5"/>
        <v>43950</v>
      </c>
      <c r="I21" s="78">
        <f t="shared" si="5"/>
        <v>3</v>
      </c>
      <c r="J21" s="78">
        <f t="shared" si="5"/>
        <v>112.5</v>
      </c>
      <c r="K21" s="78">
        <f t="shared" si="5"/>
        <v>14</v>
      </c>
      <c r="L21" s="78">
        <f t="shared" si="5"/>
        <v>3</v>
      </c>
      <c r="M21" s="78">
        <f t="shared" si="5"/>
        <v>0</v>
      </c>
      <c r="N21" s="78">
        <f t="shared" si="5"/>
        <v>3</v>
      </c>
      <c r="O21" s="78">
        <f t="shared" si="5"/>
        <v>0</v>
      </c>
      <c r="P21" s="78">
        <f t="shared" si="5"/>
        <v>0</v>
      </c>
      <c r="Q21" s="78">
        <f t="shared" si="5"/>
        <v>3</v>
      </c>
      <c r="R21" s="78">
        <f t="shared" si="5"/>
        <v>0</v>
      </c>
      <c r="S21" s="78">
        <f t="shared" si="5"/>
        <v>0</v>
      </c>
      <c r="T21" s="78">
        <f t="shared" si="5"/>
        <v>0</v>
      </c>
      <c r="U21" s="78">
        <f t="shared" si="5"/>
        <v>0</v>
      </c>
      <c r="V21" s="78">
        <f t="shared" si="5"/>
        <v>43950</v>
      </c>
      <c r="X21" s="131"/>
      <c r="Y21" s="131"/>
    </row>
    <row r="22" spans="1:25" s="1" customFormat="1" ht="12.75">
      <c r="A22" s="95" t="s">
        <v>62</v>
      </c>
      <c r="B22" s="94">
        <v>10</v>
      </c>
      <c r="C22" s="77">
        <v>4</v>
      </c>
      <c r="D22" s="99">
        <v>15200</v>
      </c>
      <c r="E22" s="100">
        <v>15200</v>
      </c>
      <c r="F22" s="100"/>
      <c r="G22" s="100"/>
      <c r="H22" s="64">
        <f aca="true" t="shared" si="6" ref="H22:H27">SUM(E22:G22)</f>
        <v>15200</v>
      </c>
      <c r="I22" s="80">
        <v>1</v>
      </c>
      <c r="J22" s="75">
        <f aca="true" t="shared" si="7" ref="J22:J27">37.5*I22</f>
        <v>37.5</v>
      </c>
      <c r="K22" s="81">
        <v>8</v>
      </c>
      <c r="L22" s="81">
        <v>3</v>
      </c>
      <c r="M22" s="51"/>
      <c r="N22" s="64">
        <v>1</v>
      </c>
      <c r="O22" s="51"/>
      <c r="P22" s="51"/>
      <c r="Q22" s="64">
        <f aca="true" t="shared" si="8" ref="Q22:Q27">SUM(M22:P22)</f>
        <v>1</v>
      </c>
      <c r="R22" s="66"/>
      <c r="S22" s="47"/>
      <c r="T22" s="47"/>
      <c r="U22" s="47"/>
      <c r="V22" s="56">
        <f aca="true" t="shared" si="9" ref="V22:V27">H22+T22</f>
        <v>15200</v>
      </c>
      <c r="X22" s="131"/>
      <c r="Y22" s="131"/>
    </row>
    <row r="23" spans="1:25" s="1" customFormat="1" ht="12.75">
      <c r="A23" s="51" t="s">
        <v>115</v>
      </c>
      <c r="B23" s="74">
        <v>10</v>
      </c>
      <c r="C23" s="77">
        <v>5</v>
      </c>
      <c r="D23" s="99">
        <v>0</v>
      </c>
      <c r="E23" s="100">
        <v>0</v>
      </c>
      <c r="F23" s="100"/>
      <c r="G23" s="100"/>
      <c r="H23" s="64">
        <f t="shared" si="6"/>
        <v>0</v>
      </c>
      <c r="I23" s="80">
        <v>0</v>
      </c>
      <c r="J23" s="75">
        <f t="shared" si="7"/>
        <v>0</v>
      </c>
      <c r="K23" s="81">
        <v>11</v>
      </c>
      <c r="L23" s="81">
        <v>11</v>
      </c>
      <c r="M23" s="51"/>
      <c r="N23" s="64">
        <v>0</v>
      </c>
      <c r="O23" s="51"/>
      <c r="P23" s="51"/>
      <c r="Q23" s="64">
        <f t="shared" si="8"/>
        <v>0</v>
      </c>
      <c r="R23" s="66"/>
      <c r="S23" s="47"/>
      <c r="T23" s="47"/>
      <c r="U23" s="47"/>
      <c r="V23" s="56">
        <f t="shared" si="9"/>
        <v>0</v>
      </c>
      <c r="X23" s="131"/>
      <c r="Y23" s="131"/>
    </row>
    <row r="24" spans="1:25" s="1" customFormat="1" ht="12.75">
      <c r="A24" s="51" t="s">
        <v>56</v>
      </c>
      <c r="B24" s="74">
        <v>10</v>
      </c>
      <c r="C24" s="77">
        <v>9</v>
      </c>
      <c r="D24" s="78">
        <v>17970</v>
      </c>
      <c r="E24" s="64">
        <v>17970</v>
      </c>
      <c r="F24" s="64"/>
      <c r="G24" s="64"/>
      <c r="H24" s="64">
        <f t="shared" si="6"/>
        <v>17970</v>
      </c>
      <c r="I24" s="75">
        <v>1</v>
      </c>
      <c r="J24" s="75">
        <f t="shared" si="7"/>
        <v>37.5</v>
      </c>
      <c r="K24" s="76">
        <v>22</v>
      </c>
      <c r="L24" s="76">
        <v>4</v>
      </c>
      <c r="M24" s="51"/>
      <c r="N24" s="64">
        <v>1</v>
      </c>
      <c r="O24" s="51"/>
      <c r="P24" s="51"/>
      <c r="Q24" s="64">
        <f t="shared" si="8"/>
        <v>1</v>
      </c>
      <c r="R24" s="66"/>
      <c r="S24" s="47"/>
      <c r="T24" s="47"/>
      <c r="U24" s="47"/>
      <c r="V24" s="56">
        <f t="shared" si="9"/>
        <v>17970</v>
      </c>
      <c r="X24" s="131"/>
      <c r="Y24" s="131"/>
    </row>
    <row r="25" spans="1:25" s="1" customFormat="1" ht="12.75">
      <c r="A25" s="95" t="s">
        <v>51</v>
      </c>
      <c r="B25" s="94">
        <v>10</v>
      </c>
      <c r="C25" s="77">
        <v>10</v>
      </c>
      <c r="D25" s="99">
        <v>18520</v>
      </c>
      <c r="E25" s="100">
        <v>18520</v>
      </c>
      <c r="F25" s="100"/>
      <c r="G25" s="100"/>
      <c r="H25" s="64">
        <f t="shared" si="6"/>
        <v>18520</v>
      </c>
      <c r="I25" s="80">
        <v>1</v>
      </c>
      <c r="J25" s="75">
        <f t="shared" si="7"/>
        <v>37.5</v>
      </c>
      <c r="K25" s="81">
        <v>27</v>
      </c>
      <c r="L25" s="81">
        <v>4</v>
      </c>
      <c r="M25" s="51"/>
      <c r="N25" s="64">
        <v>1</v>
      </c>
      <c r="O25" s="51"/>
      <c r="P25" s="51"/>
      <c r="Q25" s="64">
        <f t="shared" si="8"/>
        <v>1</v>
      </c>
      <c r="R25" s="66"/>
      <c r="S25" s="47"/>
      <c r="T25" s="47"/>
      <c r="U25" s="47"/>
      <c r="V25" s="56">
        <f t="shared" si="9"/>
        <v>18520</v>
      </c>
      <c r="X25" s="131"/>
      <c r="Y25" s="131"/>
    </row>
    <row r="26" spans="1:25" s="1" customFormat="1" ht="12.75">
      <c r="A26" s="82" t="s">
        <v>52</v>
      </c>
      <c r="B26" s="94">
        <v>10</v>
      </c>
      <c r="C26" s="77">
        <v>11</v>
      </c>
      <c r="D26" s="78">
        <v>19080</v>
      </c>
      <c r="E26" s="64">
        <f>D26*I26</f>
        <v>15264</v>
      </c>
      <c r="F26" s="64"/>
      <c r="G26" s="64"/>
      <c r="H26" s="64">
        <f t="shared" si="6"/>
        <v>15264</v>
      </c>
      <c r="I26" s="75">
        <v>0.8</v>
      </c>
      <c r="J26" s="75">
        <f t="shared" si="7"/>
        <v>30</v>
      </c>
      <c r="K26" s="81">
        <v>28</v>
      </c>
      <c r="L26" s="81">
        <v>11</v>
      </c>
      <c r="M26" s="51"/>
      <c r="N26" s="64">
        <v>1</v>
      </c>
      <c r="O26" s="51"/>
      <c r="P26" s="51"/>
      <c r="Q26" s="64">
        <f t="shared" si="8"/>
        <v>1</v>
      </c>
      <c r="R26" s="66"/>
      <c r="S26" s="47"/>
      <c r="T26" s="47"/>
      <c r="U26" s="47"/>
      <c r="V26" s="56">
        <f t="shared" si="9"/>
        <v>15264</v>
      </c>
      <c r="X26" s="131"/>
      <c r="Y26" s="131"/>
    </row>
    <row r="27" spans="1:25" s="1" customFormat="1" ht="12.75">
      <c r="A27" s="53" t="s">
        <v>90</v>
      </c>
      <c r="B27" s="79">
        <v>10</v>
      </c>
      <c r="C27" s="77">
        <v>12</v>
      </c>
      <c r="D27" s="78">
        <v>19630</v>
      </c>
      <c r="E27" s="64">
        <v>14723</v>
      </c>
      <c r="F27" s="64"/>
      <c r="G27" s="64"/>
      <c r="H27" s="64">
        <f t="shared" si="6"/>
        <v>14723</v>
      </c>
      <c r="I27" s="75">
        <v>0.75</v>
      </c>
      <c r="J27" s="75">
        <f t="shared" si="7"/>
        <v>28.125</v>
      </c>
      <c r="K27" s="76">
        <v>32</v>
      </c>
      <c r="L27" s="81"/>
      <c r="M27" s="51"/>
      <c r="N27" s="64">
        <v>1</v>
      </c>
      <c r="O27" s="51"/>
      <c r="P27" s="51"/>
      <c r="Q27" s="64">
        <f t="shared" si="8"/>
        <v>1</v>
      </c>
      <c r="R27" s="66"/>
      <c r="S27" s="47"/>
      <c r="T27" s="47"/>
      <c r="U27" s="47"/>
      <c r="V27" s="56">
        <f t="shared" si="9"/>
        <v>14723</v>
      </c>
      <c r="X27" s="131"/>
      <c r="Y27" s="131"/>
    </row>
    <row r="28" spans="1:25" s="2" customFormat="1" ht="12.75">
      <c r="A28" s="85" t="s">
        <v>9</v>
      </c>
      <c r="B28" s="52">
        <v>10</v>
      </c>
      <c r="C28" s="52"/>
      <c r="D28" s="52">
        <f aca="true" t="shared" si="10" ref="D28:V28">SUM(D21:D27)+D17</f>
        <v>162530</v>
      </c>
      <c r="E28" s="52">
        <f t="shared" si="10"/>
        <v>153807</v>
      </c>
      <c r="F28" s="52">
        <f t="shared" si="10"/>
        <v>0</v>
      </c>
      <c r="G28" s="52">
        <f t="shared" si="10"/>
        <v>0</v>
      </c>
      <c r="H28" s="52">
        <f t="shared" si="10"/>
        <v>153807</v>
      </c>
      <c r="I28" s="52">
        <f t="shared" si="10"/>
        <v>9.55</v>
      </c>
      <c r="J28" s="52">
        <f t="shared" si="10"/>
        <v>358.125</v>
      </c>
      <c r="K28" s="52">
        <f t="shared" si="10"/>
        <v>148</v>
      </c>
      <c r="L28" s="52">
        <f t="shared" si="10"/>
        <v>48</v>
      </c>
      <c r="M28" s="52">
        <f t="shared" si="10"/>
        <v>0</v>
      </c>
      <c r="N28" s="52">
        <f t="shared" si="10"/>
        <v>10</v>
      </c>
      <c r="O28" s="52">
        <f t="shared" si="10"/>
        <v>0</v>
      </c>
      <c r="P28" s="52">
        <f t="shared" si="10"/>
        <v>0</v>
      </c>
      <c r="Q28" s="52">
        <f t="shared" si="10"/>
        <v>10</v>
      </c>
      <c r="R28" s="52">
        <f t="shared" si="10"/>
        <v>0</v>
      </c>
      <c r="S28" s="52">
        <f t="shared" si="10"/>
        <v>0</v>
      </c>
      <c r="T28" s="52">
        <f t="shared" si="10"/>
        <v>0</v>
      </c>
      <c r="U28" s="52">
        <f t="shared" si="10"/>
        <v>0</v>
      </c>
      <c r="V28" s="52">
        <f t="shared" si="10"/>
        <v>153807</v>
      </c>
      <c r="X28" s="151"/>
      <c r="Y28" s="151"/>
    </row>
    <row r="29" spans="1:25" s="1" customFormat="1" ht="12.75">
      <c r="A29" s="51" t="s">
        <v>32</v>
      </c>
      <c r="B29" s="79">
        <v>11</v>
      </c>
      <c r="C29" s="74">
        <v>3</v>
      </c>
      <c r="D29" s="74">
        <v>15720</v>
      </c>
      <c r="E29" s="51">
        <v>15720</v>
      </c>
      <c r="F29" s="54"/>
      <c r="G29" s="54"/>
      <c r="H29" s="51">
        <f>SUM(E29:G29)</f>
        <v>15720</v>
      </c>
      <c r="I29" s="80">
        <v>1</v>
      </c>
      <c r="J29" s="75">
        <f>37.5*I29</f>
        <v>37.5</v>
      </c>
      <c r="K29" s="81">
        <v>5</v>
      </c>
      <c r="L29" s="81">
        <v>1</v>
      </c>
      <c r="M29" s="51"/>
      <c r="N29" s="51">
        <v>1</v>
      </c>
      <c r="O29" s="51"/>
      <c r="P29" s="51"/>
      <c r="Q29" s="51">
        <f>SUM(M29:P29)</f>
        <v>1</v>
      </c>
      <c r="R29" s="66"/>
      <c r="S29" s="47"/>
      <c r="T29" s="47"/>
      <c r="U29" s="47"/>
      <c r="V29" s="56">
        <f>H29+T29</f>
        <v>15720</v>
      </c>
      <c r="X29" s="131"/>
      <c r="Y29" s="131"/>
    </row>
    <row r="30" spans="1:25" s="1" customFormat="1" ht="12.75">
      <c r="A30" s="82" t="s">
        <v>83</v>
      </c>
      <c r="B30" s="83">
        <v>11</v>
      </c>
      <c r="C30" s="98">
        <v>3</v>
      </c>
      <c r="D30" s="74">
        <v>15720</v>
      </c>
      <c r="E30" s="51">
        <v>15720</v>
      </c>
      <c r="F30" s="51"/>
      <c r="G30" s="51"/>
      <c r="H30" s="51">
        <f>SUM(E30:G30)</f>
        <v>15720</v>
      </c>
      <c r="I30" s="96">
        <v>1</v>
      </c>
      <c r="J30" s="75">
        <f>37.5*I30</f>
        <v>37.5</v>
      </c>
      <c r="K30" s="97">
        <v>5</v>
      </c>
      <c r="L30" s="97">
        <v>1</v>
      </c>
      <c r="M30" s="51"/>
      <c r="N30" s="51">
        <v>1</v>
      </c>
      <c r="O30" s="51"/>
      <c r="P30" s="51"/>
      <c r="Q30" s="51">
        <f>SUM(M30:P30)</f>
        <v>1</v>
      </c>
      <c r="R30" s="66"/>
      <c r="S30" s="47"/>
      <c r="T30" s="47"/>
      <c r="U30" s="47"/>
      <c r="V30" s="56">
        <f>H30+T30</f>
        <v>15720</v>
      </c>
      <c r="X30" s="131"/>
      <c r="Y30" s="131"/>
    </row>
    <row r="31" spans="1:25" s="1" customFormat="1" ht="12.75">
      <c r="A31" s="101"/>
      <c r="B31" s="79">
        <v>11</v>
      </c>
      <c r="C31" s="77">
        <v>3</v>
      </c>
      <c r="D31" s="78">
        <f aca="true" t="shared" si="11" ref="D31:V31">SUM(D29:D30)</f>
        <v>31440</v>
      </c>
      <c r="E31" s="78">
        <f t="shared" si="11"/>
        <v>31440</v>
      </c>
      <c r="F31" s="78">
        <f t="shared" si="11"/>
        <v>0</v>
      </c>
      <c r="G31" s="78">
        <f t="shared" si="11"/>
        <v>0</v>
      </c>
      <c r="H31" s="78">
        <f t="shared" si="11"/>
        <v>31440</v>
      </c>
      <c r="I31" s="78">
        <f t="shared" si="11"/>
        <v>2</v>
      </c>
      <c r="J31" s="78">
        <f t="shared" si="11"/>
        <v>75</v>
      </c>
      <c r="K31" s="78">
        <f t="shared" si="11"/>
        <v>10</v>
      </c>
      <c r="L31" s="78">
        <f t="shared" si="11"/>
        <v>2</v>
      </c>
      <c r="M31" s="78">
        <f t="shared" si="11"/>
        <v>0</v>
      </c>
      <c r="N31" s="78">
        <f t="shared" si="11"/>
        <v>2</v>
      </c>
      <c r="O31" s="78">
        <f t="shared" si="11"/>
        <v>0</v>
      </c>
      <c r="P31" s="78">
        <f t="shared" si="11"/>
        <v>0</v>
      </c>
      <c r="Q31" s="78">
        <f t="shared" si="11"/>
        <v>2</v>
      </c>
      <c r="R31" s="78">
        <f t="shared" si="11"/>
        <v>0</v>
      </c>
      <c r="S31" s="78">
        <f t="shared" si="11"/>
        <v>0</v>
      </c>
      <c r="T31" s="78">
        <f t="shared" si="11"/>
        <v>0</v>
      </c>
      <c r="U31" s="78">
        <f t="shared" si="11"/>
        <v>0</v>
      </c>
      <c r="V31" s="78">
        <f t="shared" si="11"/>
        <v>31440</v>
      </c>
      <c r="X31" s="131"/>
      <c r="Y31" s="131"/>
    </row>
    <row r="32" spans="1:25" s="1" customFormat="1" ht="12.75">
      <c r="A32" s="179" t="s">
        <v>170</v>
      </c>
      <c r="B32" s="83">
        <v>11</v>
      </c>
      <c r="C32" s="83">
        <v>4</v>
      </c>
      <c r="D32" s="83">
        <v>16310</v>
      </c>
      <c r="E32" s="82">
        <v>16310</v>
      </c>
      <c r="F32" s="95"/>
      <c r="G32" s="95"/>
      <c r="H32" s="51">
        <f>SUM(E32:G32)</f>
        <v>16310</v>
      </c>
      <c r="I32" s="96">
        <v>1</v>
      </c>
      <c r="J32" s="75">
        <f>37.5*I32</f>
        <v>37.5</v>
      </c>
      <c r="K32" s="97">
        <v>6</v>
      </c>
      <c r="L32" s="97">
        <v>1</v>
      </c>
      <c r="M32" s="51"/>
      <c r="N32" s="51">
        <v>1</v>
      </c>
      <c r="O32" s="51"/>
      <c r="P32" s="51"/>
      <c r="Q32" s="51">
        <f>SUM(M32:P32)</f>
        <v>1</v>
      </c>
      <c r="R32" s="66"/>
      <c r="S32" s="47"/>
      <c r="T32" s="47"/>
      <c r="U32" s="47"/>
      <c r="V32" s="56">
        <f>H32+T32</f>
        <v>16310</v>
      </c>
      <c r="X32" s="131"/>
      <c r="Y32" s="131"/>
    </row>
    <row r="33" spans="1:25" s="1" customFormat="1" ht="12.75">
      <c r="A33" s="120" t="s">
        <v>157</v>
      </c>
      <c r="B33" s="79">
        <v>11</v>
      </c>
      <c r="C33" s="98">
        <v>4</v>
      </c>
      <c r="D33" s="74">
        <v>16310</v>
      </c>
      <c r="E33" s="74">
        <v>6524</v>
      </c>
      <c r="F33" s="79"/>
      <c r="G33" s="79"/>
      <c r="H33" s="79">
        <f>SUM(E33:G33)</f>
        <v>6524</v>
      </c>
      <c r="I33" s="169">
        <v>0.4</v>
      </c>
      <c r="J33" s="169">
        <f>37.5*I33</f>
        <v>15</v>
      </c>
      <c r="K33" s="79">
        <v>7</v>
      </c>
      <c r="L33" s="79">
        <v>10</v>
      </c>
      <c r="M33" s="79"/>
      <c r="N33" s="79">
        <v>1</v>
      </c>
      <c r="O33" s="79"/>
      <c r="P33" s="79"/>
      <c r="Q33" s="79">
        <f>SUM(M33:P33)</f>
        <v>1</v>
      </c>
      <c r="R33" s="170"/>
      <c r="S33" s="171"/>
      <c r="T33" s="171"/>
      <c r="U33" s="171"/>
      <c r="V33" s="172">
        <f>H33+T33</f>
        <v>6524</v>
      </c>
      <c r="X33" s="131"/>
      <c r="Y33" s="131"/>
    </row>
    <row r="34" spans="1:25" s="1" customFormat="1" ht="12.75">
      <c r="A34" s="180" t="s">
        <v>168</v>
      </c>
      <c r="B34" s="74">
        <v>11</v>
      </c>
      <c r="C34" s="83">
        <v>4</v>
      </c>
      <c r="D34" s="83">
        <v>16310</v>
      </c>
      <c r="E34" s="82">
        <v>16310</v>
      </c>
      <c r="F34" s="82"/>
      <c r="G34" s="82"/>
      <c r="H34" s="51">
        <f>SUM(E34:G34)</f>
        <v>16310</v>
      </c>
      <c r="I34" s="75">
        <v>1</v>
      </c>
      <c r="J34" s="75">
        <f>37.5*I34</f>
        <v>37.5</v>
      </c>
      <c r="K34" s="81">
        <v>9</v>
      </c>
      <c r="L34" s="81">
        <v>1</v>
      </c>
      <c r="M34" s="51"/>
      <c r="N34" s="51">
        <v>1</v>
      </c>
      <c r="O34" s="51"/>
      <c r="P34" s="51"/>
      <c r="Q34" s="51">
        <f>SUM(M34:P34)</f>
        <v>1</v>
      </c>
      <c r="R34" s="66"/>
      <c r="S34" s="47"/>
      <c r="T34" s="47"/>
      <c r="U34" s="47"/>
      <c r="V34" s="56">
        <f>H34+T34</f>
        <v>16310</v>
      </c>
      <c r="X34" s="131"/>
      <c r="Y34" s="131"/>
    </row>
    <row r="35" spans="1:25" s="1" customFormat="1" ht="12.75">
      <c r="A35" s="107" t="s">
        <v>169</v>
      </c>
      <c r="B35" s="79">
        <v>11</v>
      </c>
      <c r="C35" s="74">
        <v>4</v>
      </c>
      <c r="D35" s="74">
        <v>16310</v>
      </c>
      <c r="E35" s="51">
        <v>16310</v>
      </c>
      <c r="F35" s="53"/>
      <c r="G35" s="53"/>
      <c r="H35" s="51">
        <f>SUM(E35:G35)</f>
        <v>16310</v>
      </c>
      <c r="I35" s="80">
        <v>1</v>
      </c>
      <c r="J35" s="75">
        <f>37.5*I35</f>
        <v>37.5</v>
      </c>
      <c r="K35" s="81">
        <v>7</v>
      </c>
      <c r="L35" s="81">
        <v>1</v>
      </c>
      <c r="M35" s="51"/>
      <c r="N35" s="51">
        <v>1</v>
      </c>
      <c r="O35" s="51"/>
      <c r="P35" s="51"/>
      <c r="Q35" s="51">
        <f>SUM(M35:P35)</f>
        <v>1</v>
      </c>
      <c r="R35" s="66"/>
      <c r="S35" s="47"/>
      <c r="T35" s="47"/>
      <c r="U35" s="47"/>
      <c r="V35" s="56">
        <f>H35+T35</f>
        <v>16310</v>
      </c>
      <c r="X35" s="131"/>
      <c r="Y35" s="131"/>
    </row>
    <row r="36" spans="1:25" s="10" customFormat="1" ht="12.75">
      <c r="A36" s="84"/>
      <c r="B36" s="51">
        <v>11</v>
      </c>
      <c r="C36" s="64">
        <v>4</v>
      </c>
      <c r="D36" s="64">
        <f aca="true" t="shared" si="12" ref="D36:V36">SUM(D32:D35)</f>
        <v>65240</v>
      </c>
      <c r="E36" s="64">
        <f t="shared" si="12"/>
        <v>55454</v>
      </c>
      <c r="F36" s="64">
        <f t="shared" si="12"/>
        <v>0</v>
      </c>
      <c r="G36" s="64">
        <f t="shared" si="12"/>
        <v>0</v>
      </c>
      <c r="H36" s="64">
        <f t="shared" si="12"/>
        <v>55454</v>
      </c>
      <c r="I36" s="64">
        <f t="shared" si="12"/>
        <v>3.4</v>
      </c>
      <c r="J36" s="64">
        <f t="shared" si="12"/>
        <v>127.5</v>
      </c>
      <c r="K36" s="64">
        <f t="shared" si="12"/>
        <v>29</v>
      </c>
      <c r="L36" s="64">
        <f t="shared" si="12"/>
        <v>13</v>
      </c>
      <c r="M36" s="64">
        <f t="shared" si="12"/>
        <v>0</v>
      </c>
      <c r="N36" s="64">
        <f t="shared" si="12"/>
        <v>4</v>
      </c>
      <c r="O36" s="64">
        <f t="shared" si="12"/>
        <v>0</v>
      </c>
      <c r="P36" s="64">
        <f t="shared" si="12"/>
        <v>0</v>
      </c>
      <c r="Q36" s="64">
        <f t="shared" si="12"/>
        <v>4</v>
      </c>
      <c r="R36" s="64">
        <f t="shared" si="12"/>
        <v>0</v>
      </c>
      <c r="S36" s="64">
        <f t="shared" si="12"/>
        <v>0</v>
      </c>
      <c r="T36" s="64">
        <f t="shared" si="12"/>
        <v>0</v>
      </c>
      <c r="U36" s="64">
        <f t="shared" si="12"/>
        <v>0</v>
      </c>
      <c r="V36" s="64">
        <f t="shared" si="12"/>
        <v>55454</v>
      </c>
      <c r="X36" s="152"/>
      <c r="Y36" s="152"/>
    </row>
    <row r="37" spans="1:25" s="1" customFormat="1" ht="12.75">
      <c r="A37" s="53" t="s">
        <v>89</v>
      </c>
      <c r="B37" s="79">
        <v>11</v>
      </c>
      <c r="C37" s="99">
        <v>9</v>
      </c>
      <c r="D37" s="99">
        <v>19290</v>
      </c>
      <c r="E37" s="100">
        <v>9645</v>
      </c>
      <c r="F37" s="100"/>
      <c r="G37" s="100"/>
      <c r="H37" s="64">
        <f>SUM(E37:G37)</f>
        <v>9645</v>
      </c>
      <c r="I37" s="80">
        <v>0.5</v>
      </c>
      <c r="J37" s="75">
        <f>37.5*I37</f>
        <v>18.75</v>
      </c>
      <c r="K37" s="81">
        <v>23</v>
      </c>
      <c r="L37" s="81">
        <v>3</v>
      </c>
      <c r="M37" s="51"/>
      <c r="N37" s="64">
        <v>1</v>
      </c>
      <c r="O37" s="51"/>
      <c r="P37" s="51"/>
      <c r="Q37" s="64">
        <f>SUM(M37:P37)</f>
        <v>1</v>
      </c>
      <c r="R37" s="66"/>
      <c r="S37" s="47"/>
      <c r="T37" s="47"/>
      <c r="U37" s="47"/>
      <c r="V37" s="56">
        <f>H37+T37</f>
        <v>9645</v>
      </c>
      <c r="X37" s="131"/>
      <c r="Y37" s="131"/>
    </row>
    <row r="38" spans="1:25" s="1" customFormat="1" ht="12.75">
      <c r="A38" s="53" t="s">
        <v>37</v>
      </c>
      <c r="B38" s="79">
        <v>11</v>
      </c>
      <c r="C38" s="99">
        <v>10</v>
      </c>
      <c r="D38" s="99">
        <v>19880</v>
      </c>
      <c r="E38" s="100">
        <v>19880</v>
      </c>
      <c r="F38" s="100"/>
      <c r="G38" s="100"/>
      <c r="H38" s="64">
        <f>SUM(E38:G38)</f>
        <v>19880</v>
      </c>
      <c r="I38" s="80">
        <v>1</v>
      </c>
      <c r="J38" s="75">
        <f>37.5*I38</f>
        <v>37.5</v>
      </c>
      <c r="K38" s="81">
        <v>26</v>
      </c>
      <c r="L38" s="81">
        <v>4</v>
      </c>
      <c r="M38" s="51"/>
      <c r="N38" s="64">
        <v>1</v>
      </c>
      <c r="O38" s="51"/>
      <c r="P38" s="51"/>
      <c r="Q38" s="64">
        <f>SUM(M38:P38)</f>
        <v>1</v>
      </c>
      <c r="R38" s="66"/>
      <c r="S38" s="47"/>
      <c r="T38" s="47"/>
      <c r="U38" s="47"/>
      <c r="V38" s="56">
        <f>H38+T38</f>
        <v>19880</v>
      </c>
      <c r="X38" s="131"/>
      <c r="Y38" s="131"/>
    </row>
    <row r="39" spans="1:26" s="1" customFormat="1" ht="12.75">
      <c r="A39" s="53" t="s">
        <v>85</v>
      </c>
      <c r="B39" s="79">
        <v>11</v>
      </c>
      <c r="C39" s="78">
        <v>12</v>
      </c>
      <c r="D39" s="78">
        <v>21070</v>
      </c>
      <c r="E39" s="64">
        <v>21070</v>
      </c>
      <c r="F39" s="100"/>
      <c r="G39" s="100"/>
      <c r="H39" s="64">
        <f>SUM(E39:G39)</f>
        <v>21070</v>
      </c>
      <c r="I39" s="80">
        <v>1</v>
      </c>
      <c r="J39" s="75">
        <f>37.5*I39</f>
        <v>37.5</v>
      </c>
      <c r="K39" s="81">
        <v>32</v>
      </c>
      <c r="L39" s="81"/>
      <c r="M39" s="51"/>
      <c r="N39" s="64">
        <v>1</v>
      </c>
      <c r="O39" s="51"/>
      <c r="P39" s="51"/>
      <c r="Q39" s="64">
        <f>SUM(M39:P39)</f>
        <v>1</v>
      </c>
      <c r="R39" s="66"/>
      <c r="S39" s="47"/>
      <c r="T39" s="47"/>
      <c r="U39" s="47"/>
      <c r="V39" s="56">
        <f>H39+T39</f>
        <v>21070</v>
      </c>
      <c r="X39" s="131" t="s">
        <v>139</v>
      </c>
      <c r="Y39" s="131" t="s">
        <v>137</v>
      </c>
      <c r="Z39" s="1">
        <v>2</v>
      </c>
    </row>
    <row r="40" spans="1:25" s="1" customFormat="1" ht="12.75">
      <c r="A40" s="51" t="s">
        <v>95</v>
      </c>
      <c r="B40" s="74">
        <v>11</v>
      </c>
      <c r="C40" s="78">
        <v>12</v>
      </c>
      <c r="D40" s="78">
        <v>21070</v>
      </c>
      <c r="E40" s="64">
        <v>21070</v>
      </c>
      <c r="F40" s="64">
        <v>900</v>
      </c>
      <c r="G40" s="64">
        <v>500</v>
      </c>
      <c r="H40" s="64">
        <f>SUM(E40:G40)</f>
        <v>22470</v>
      </c>
      <c r="I40" s="75">
        <v>1</v>
      </c>
      <c r="J40" s="75">
        <f>37.5*I40</f>
        <v>37.5</v>
      </c>
      <c r="K40" s="76">
        <v>32</v>
      </c>
      <c r="L40" s="76"/>
      <c r="M40" s="64">
        <v>1</v>
      </c>
      <c r="N40" s="51"/>
      <c r="O40" s="51"/>
      <c r="P40" s="51"/>
      <c r="Q40" s="64">
        <f>SUM(M40:P40)</f>
        <v>1</v>
      </c>
      <c r="R40" s="66"/>
      <c r="S40" s="47"/>
      <c r="T40" s="47"/>
      <c r="U40" s="47"/>
      <c r="V40" s="56">
        <f>H40+T40</f>
        <v>22470</v>
      </c>
      <c r="X40" s="131"/>
      <c r="Y40" s="131"/>
    </row>
    <row r="41" spans="1:25" s="1" customFormat="1" ht="12.75">
      <c r="A41" s="85" t="s">
        <v>9</v>
      </c>
      <c r="B41" s="52">
        <v>11</v>
      </c>
      <c r="C41" s="52"/>
      <c r="D41" s="52">
        <f aca="true" t="shared" si="13" ref="D41:V41">SUM(D36:D40)+D31</f>
        <v>177990</v>
      </c>
      <c r="E41" s="52">
        <f t="shared" si="13"/>
        <v>158559</v>
      </c>
      <c r="F41" s="52">
        <f t="shared" si="13"/>
        <v>900</v>
      </c>
      <c r="G41" s="52">
        <f t="shared" si="13"/>
        <v>500</v>
      </c>
      <c r="H41" s="52">
        <f t="shared" si="13"/>
        <v>159959</v>
      </c>
      <c r="I41" s="90">
        <f t="shared" si="13"/>
        <v>8.9</v>
      </c>
      <c r="J41" s="90">
        <f t="shared" si="13"/>
        <v>333.75</v>
      </c>
      <c r="K41" s="52">
        <f t="shared" si="13"/>
        <v>152</v>
      </c>
      <c r="L41" s="52">
        <f t="shared" si="13"/>
        <v>22</v>
      </c>
      <c r="M41" s="52">
        <f t="shared" si="13"/>
        <v>1</v>
      </c>
      <c r="N41" s="52">
        <f t="shared" si="13"/>
        <v>9</v>
      </c>
      <c r="O41" s="52">
        <f t="shared" si="13"/>
        <v>0</v>
      </c>
      <c r="P41" s="52">
        <f t="shared" si="13"/>
        <v>0</v>
      </c>
      <c r="Q41" s="52">
        <f t="shared" si="13"/>
        <v>10</v>
      </c>
      <c r="R41" s="52">
        <f t="shared" si="13"/>
        <v>0</v>
      </c>
      <c r="S41" s="52">
        <f t="shared" si="13"/>
        <v>0</v>
      </c>
      <c r="T41" s="52">
        <f t="shared" si="13"/>
        <v>0</v>
      </c>
      <c r="U41" s="52">
        <f t="shared" si="13"/>
        <v>0</v>
      </c>
      <c r="V41" s="52">
        <f t="shared" si="13"/>
        <v>159959</v>
      </c>
      <c r="X41" s="131"/>
      <c r="Y41" s="131"/>
    </row>
    <row r="42" spans="1:25" s="1" customFormat="1" ht="12.75">
      <c r="A42" s="95" t="s">
        <v>132</v>
      </c>
      <c r="B42" s="83">
        <v>12</v>
      </c>
      <c r="C42" s="78">
        <v>4</v>
      </c>
      <c r="D42" s="78">
        <v>17490</v>
      </c>
      <c r="E42" s="64">
        <v>17490</v>
      </c>
      <c r="F42" s="95"/>
      <c r="G42" s="95"/>
      <c r="H42" s="51">
        <f>SUM(E42:G42)</f>
        <v>17490</v>
      </c>
      <c r="I42" s="96">
        <v>1</v>
      </c>
      <c r="J42" s="75">
        <f>37.5*I42</f>
        <v>37.5</v>
      </c>
      <c r="K42" s="97">
        <v>6</v>
      </c>
      <c r="L42" s="97">
        <v>2</v>
      </c>
      <c r="M42" s="107">
        <v>1</v>
      </c>
      <c r="N42" s="51"/>
      <c r="O42" s="51"/>
      <c r="P42" s="51"/>
      <c r="Q42" s="64">
        <f>SUM(M42:P42)</f>
        <v>1</v>
      </c>
      <c r="R42" s="66"/>
      <c r="S42" s="47"/>
      <c r="T42" s="47"/>
      <c r="U42" s="47"/>
      <c r="V42" s="56">
        <f>H42+T42</f>
        <v>17490</v>
      </c>
      <c r="X42" s="131"/>
      <c r="Y42" s="131"/>
    </row>
    <row r="43" spans="1:25" s="1" customFormat="1" ht="12.75">
      <c r="A43" s="51" t="s">
        <v>92</v>
      </c>
      <c r="B43" s="74">
        <v>12</v>
      </c>
      <c r="C43" s="98">
        <v>4</v>
      </c>
      <c r="D43" s="98">
        <v>17490</v>
      </c>
      <c r="E43" s="51">
        <v>17490</v>
      </c>
      <c r="F43" s="51"/>
      <c r="G43" s="51"/>
      <c r="H43" s="51">
        <f>SUM(E43:G43)</f>
        <v>17490</v>
      </c>
      <c r="I43" s="75">
        <v>1</v>
      </c>
      <c r="J43" s="75">
        <f>37.5*I43</f>
        <v>37.5</v>
      </c>
      <c r="K43" s="76">
        <v>6</v>
      </c>
      <c r="L43" s="76">
        <v>1</v>
      </c>
      <c r="M43" s="51">
        <v>1</v>
      </c>
      <c r="N43" s="51"/>
      <c r="O43" s="51"/>
      <c r="P43" s="51"/>
      <c r="Q43" s="51">
        <f>SUM(M43:P43)</f>
        <v>1</v>
      </c>
      <c r="R43" s="66"/>
      <c r="S43" s="47"/>
      <c r="T43" s="47"/>
      <c r="U43" s="47"/>
      <c r="V43" s="56">
        <f>H43+T43</f>
        <v>17490</v>
      </c>
      <c r="X43" s="131"/>
      <c r="Y43" s="131"/>
    </row>
    <row r="44" spans="1:25" s="1" customFormat="1" ht="12.75">
      <c r="A44" s="82" t="s">
        <v>93</v>
      </c>
      <c r="B44" s="74">
        <v>12</v>
      </c>
      <c r="C44" s="83">
        <v>4</v>
      </c>
      <c r="D44" s="83">
        <v>17490</v>
      </c>
      <c r="E44" s="82">
        <v>17490</v>
      </c>
      <c r="F44" s="82"/>
      <c r="G44" s="82"/>
      <c r="H44" s="51">
        <f>SUM(E44:G44)</f>
        <v>17490</v>
      </c>
      <c r="I44" s="75">
        <v>1</v>
      </c>
      <c r="J44" s="75">
        <f>37.5*I44</f>
        <v>37.5</v>
      </c>
      <c r="K44" s="76">
        <v>8</v>
      </c>
      <c r="L44" s="76">
        <v>1</v>
      </c>
      <c r="M44" s="51">
        <v>1</v>
      </c>
      <c r="N44" s="51"/>
      <c r="O44" s="51"/>
      <c r="P44" s="51"/>
      <c r="Q44" s="51">
        <f>SUM(M44:P44)</f>
        <v>1</v>
      </c>
      <c r="R44" s="66"/>
      <c r="S44" s="47"/>
      <c r="T44" s="47"/>
      <c r="U44" s="47"/>
      <c r="V44" s="56">
        <f>H44+T44</f>
        <v>17490</v>
      </c>
      <c r="X44" s="131"/>
      <c r="Y44" s="131"/>
    </row>
    <row r="45" spans="1:25" s="1" customFormat="1" ht="12.75">
      <c r="A45" s="82" t="s">
        <v>99</v>
      </c>
      <c r="B45" s="74">
        <v>12</v>
      </c>
      <c r="C45" s="83">
        <v>4</v>
      </c>
      <c r="D45" s="83">
        <v>17490</v>
      </c>
      <c r="E45" s="82">
        <v>17490</v>
      </c>
      <c r="F45" s="82"/>
      <c r="G45" s="82"/>
      <c r="H45" s="51">
        <f>SUM(E45:G45)</f>
        <v>17490</v>
      </c>
      <c r="I45" s="75">
        <v>1</v>
      </c>
      <c r="J45" s="75">
        <f>37.5*I45</f>
        <v>37.5</v>
      </c>
      <c r="K45" s="76">
        <v>8</v>
      </c>
      <c r="L45" s="76">
        <v>1</v>
      </c>
      <c r="M45" s="51">
        <v>1</v>
      </c>
      <c r="N45" s="51"/>
      <c r="O45" s="51"/>
      <c r="P45" s="51"/>
      <c r="Q45" s="51">
        <f>SUM(M45:P45)</f>
        <v>1</v>
      </c>
      <c r="R45" s="66"/>
      <c r="S45" s="47"/>
      <c r="T45" s="47"/>
      <c r="U45" s="47"/>
      <c r="V45" s="56">
        <f>H45+T45</f>
        <v>17490</v>
      </c>
      <c r="X45" s="131"/>
      <c r="Y45" s="131"/>
    </row>
    <row r="46" spans="1:25" s="1" customFormat="1" ht="12.75">
      <c r="A46" s="82"/>
      <c r="B46" s="74"/>
      <c r="C46" s="78">
        <v>4</v>
      </c>
      <c r="D46" s="78">
        <f aca="true" t="shared" si="14" ref="D46:V46">SUM(D43:D45)</f>
        <v>52470</v>
      </c>
      <c r="E46" s="78">
        <f t="shared" si="14"/>
        <v>52470</v>
      </c>
      <c r="F46" s="78">
        <f t="shared" si="14"/>
        <v>0</v>
      </c>
      <c r="G46" s="78">
        <f t="shared" si="14"/>
        <v>0</v>
      </c>
      <c r="H46" s="78">
        <f t="shared" si="14"/>
        <v>52470</v>
      </c>
      <c r="I46" s="78">
        <f t="shared" si="14"/>
        <v>3</v>
      </c>
      <c r="J46" s="78">
        <f t="shared" si="14"/>
        <v>112.5</v>
      </c>
      <c r="K46" s="78">
        <f t="shared" si="14"/>
        <v>22</v>
      </c>
      <c r="L46" s="78">
        <f t="shared" si="14"/>
        <v>3</v>
      </c>
      <c r="M46" s="78">
        <f t="shared" si="14"/>
        <v>3</v>
      </c>
      <c r="N46" s="78">
        <f t="shared" si="14"/>
        <v>0</v>
      </c>
      <c r="O46" s="78">
        <f t="shared" si="14"/>
        <v>0</v>
      </c>
      <c r="P46" s="78">
        <f t="shared" si="14"/>
        <v>0</v>
      </c>
      <c r="Q46" s="78">
        <f t="shared" si="14"/>
        <v>3</v>
      </c>
      <c r="R46" s="78">
        <f t="shared" si="14"/>
        <v>0</v>
      </c>
      <c r="S46" s="78">
        <f t="shared" si="14"/>
        <v>0</v>
      </c>
      <c r="T46" s="78">
        <f t="shared" si="14"/>
        <v>0</v>
      </c>
      <c r="U46" s="78">
        <f t="shared" si="14"/>
        <v>0</v>
      </c>
      <c r="V46" s="78">
        <f t="shared" si="14"/>
        <v>52470</v>
      </c>
      <c r="X46" s="131"/>
      <c r="Y46" s="131"/>
    </row>
    <row r="47" spans="1:25" s="1" customFormat="1" ht="12.75">
      <c r="A47" s="51" t="s">
        <v>78</v>
      </c>
      <c r="B47" s="74">
        <v>12</v>
      </c>
      <c r="C47" s="78">
        <v>5</v>
      </c>
      <c r="D47" s="78">
        <v>18130</v>
      </c>
      <c r="E47" s="51">
        <v>18130</v>
      </c>
      <c r="F47" s="107"/>
      <c r="G47" s="51"/>
      <c r="H47" s="51">
        <f>SUM(E47:G47)</f>
        <v>18130</v>
      </c>
      <c r="I47" s="75">
        <v>1</v>
      </c>
      <c r="J47" s="75">
        <f>37.5*I47</f>
        <v>37.5</v>
      </c>
      <c r="K47" s="76">
        <v>9</v>
      </c>
      <c r="L47" s="76">
        <v>7</v>
      </c>
      <c r="M47" s="51"/>
      <c r="N47" s="51">
        <v>1</v>
      </c>
      <c r="O47" s="51"/>
      <c r="P47" s="51"/>
      <c r="Q47" s="51">
        <f>SUM(M47:P47)</f>
        <v>1</v>
      </c>
      <c r="R47" s="66"/>
      <c r="S47" s="47"/>
      <c r="T47" s="47"/>
      <c r="U47" s="47"/>
      <c r="V47" s="56">
        <f>H47+T47</f>
        <v>18130</v>
      </c>
      <c r="X47" s="131"/>
      <c r="Y47" s="131"/>
    </row>
    <row r="48" spans="1:25" s="1" customFormat="1" ht="12.75">
      <c r="A48" s="82" t="s">
        <v>36</v>
      </c>
      <c r="B48" s="83">
        <v>12</v>
      </c>
      <c r="C48" s="78">
        <v>6</v>
      </c>
      <c r="D48" s="78">
        <v>18770</v>
      </c>
      <c r="E48" s="82">
        <v>18770</v>
      </c>
      <c r="F48" s="82"/>
      <c r="G48" s="82"/>
      <c r="H48" s="51">
        <f>SUM(E48:G48)</f>
        <v>18770</v>
      </c>
      <c r="I48" s="75">
        <v>1</v>
      </c>
      <c r="J48" s="75">
        <f>37.5*I48</f>
        <v>37.5</v>
      </c>
      <c r="K48" s="76">
        <v>13</v>
      </c>
      <c r="L48" s="76">
        <v>5</v>
      </c>
      <c r="M48" s="51">
        <v>1</v>
      </c>
      <c r="N48" s="51"/>
      <c r="O48" s="51"/>
      <c r="P48" s="51"/>
      <c r="Q48" s="64">
        <f>SUM(M48:P48)</f>
        <v>1</v>
      </c>
      <c r="R48" s="66"/>
      <c r="S48" s="47"/>
      <c r="T48" s="47"/>
      <c r="U48" s="47"/>
      <c r="V48" s="56">
        <f>H48+T48</f>
        <v>18770</v>
      </c>
      <c r="X48" s="131"/>
      <c r="Y48" s="131"/>
    </row>
    <row r="49" spans="1:25" s="1" customFormat="1" ht="12.75">
      <c r="A49" s="51" t="s">
        <v>41</v>
      </c>
      <c r="B49" s="106">
        <v>12</v>
      </c>
      <c r="C49" s="174">
        <v>8</v>
      </c>
      <c r="D49" s="174">
        <v>20040</v>
      </c>
      <c r="E49" s="107">
        <v>20040</v>
      </c>
      <c r="F49" s="51"/>
      <c r="G49" s="51">
        <v>1460</v>
      </c>
      <c r="H49" s="51">
        <f>SUM(E49:G49)</f>
        <v>21500</v>
      </c>
      <c r="I49" s="75">
        <v>1</v>
      </c>
      <c r="J49" s="75">
        <f>37.5*I49</f>
        <v>37.5</v>
      </c>
      <c r="K49" s="76">
        <v>18</v>
      </c>
      <c r="L49" s="76"/>
      <c r="M49" s="51">
        <v>1</v>
      </c>
      <c r="N49" s="51"/>
      <c r="O49" s="51"/>
      <c r="P49" s="51"/>
      <c r="Q49" s="51">
        <f>SUM(M49:P49)</f>
        <v>1</v>
      </c>
      <c r="R49" s="66">
        <v>640</v>
      </c>
      <c r="S49" s="47"/>
      <c r="T49" s="47"/>
      <c r="U49" s="47"/>
      <c r="V49" s="56">
        <f>H49+T49</f>
        <v>21500</v>
      </c>
      <c r="X49" s="131"/>
      <c r="Y49" s="131"/>
    </row>
    <row r="50" spans="1:25" s="1" customFormat="1" ht="12.75">
      <c r="A50" s="82" t="s">
        <v>72</v>
      </c>
      <c r="B50" s="74">
        <v>12</v>
      </c>
      <c r="C50" s="83">
        <v>7</v>
      </c>
      <c r="D50" s="83">
        <v>19400</v>
      </c>
      <c r="E50" s="82">
        <v>19400</v>
      </c>
      <c r="F50" s="82">
        <v>1000</v>
      </c>
      <c r="G50" s="82">
        <v>600</v>
      </c>
      <c r="H50" s="51">
        <f>SUM(E50:G50)</f>
        <v>21000</v>
      </c>
      <c r="I50" s="75">
        <v>1</v>
      </c>
      <c r="J50" s="75">
        <f>37.5*I50</f>
        <v>37.5</v>
      </c>
      <c r="K50" s="76">
        <v>16</v>
      </c>
      <c r="L50" s="76">
        <v>3</v>
      </c>
      <c r="M50" s="51">
        <v>1</v>
      </c>
      <c r="N50" s="51"/>
      <c r="O50" s="51"/>
      <c r="P50" s="51"/>
      <c r="Q50" s="51">
        <f>SUM(M50:P50)</f>
        <v>1</v>
      </c>
      <c r="R50" s="66"/>
      <c r="S50" s="47"/>
      <c r="T50" s="47"/>
      <c r="U50" s="47"/>
      <c r="V50" s="56">
        <f>H50+T50</f>
        <v>21000</v>
      </c>
      <c r="X50" s="131"/>
      <c r="Y50" s="131"/>
    </row>
    <row r="51" spans="1:25" s="1" customFormat="1" ht="12.75">
      <c r="A51" s="101"/>
      <c r="B51" s="79">
        <v>12</v>
      </c>
      <c r="C51" s="77">
        <v>7</v>
      </c>
      <c r="D51" s="77">
        <f aca="true" t="shared" si="15" ref="D51:V51">SUM(D49:D50)</f>
        <v>39440</v>
      </c>
      <c r="E51" s="77">
        <f t="shared" si="15"/>
        <v>39440</v>
      </c>
      <c r="F51" s="77">
        <f t="shared" si="15"/>
        <v>1000</v>
      </c>
      <c r="G51" s="77">
        <f t="shared" si="15"/>
        <v>2060</v>
      </c>
      <c r="H51" s="77">
        <f t="shared" si="15"/>
        <v>42500</v>
      </c>
      <c r="I51" s="111">
        <f t="shared" si="15"/>
        <v>2</v>
      </c>
      <c r="J51" s="111">
        <f t="shared" si="15"/>
        <v>75</v>
      </c>
      <c r="K51" s="77">
        <f t="shared" si="15"/>
        <v>34</v>
      </c>
      <c r="L51" s="77">
        <f t="shared" si="15"/>
        <v>3</v>
      </c>
      <c r="M51" s="77">
        <f t="shared" si="15"/>
        <v>2</v>
      </c>
      <c r="N51" s="77">
        <f t="shared" si="15"/>
        <v>0</v>
      </c>
      <c r="O51" s="77">
        <f t="shared" si="15"/>
        <v>0</v>
      </c>
      <c r="P51" s="77">
        <f t="shared" si="15"/>
        <v>0</v>
      </c>
      <c r="Q51" s="77">
        <f t="shared" si="15"/>
        <v>2</v>
      </c>
      <c r="R51" s="117">
        <f t="shared" si="15"/>
        <v>640</v>
      </c>
      <c r="S51" s="117">
        <f t="shared" si="15"/>
        <v>0</v>
      </c>
      <c r="T51" s="117">
        <f t="shared" si="15"/>
        <v>0</v>
      </c>
      <c r="U51" s="117">
        <f t="shared" si="15"/>
        <v>0</v>
      </c>
      <c r="V51" s="117">
        <f t="shared" si="15"/>
        <v>42500</v>
      </c>
      <c r="X51" s="131"/>
      <c r="Y51" s="131"/>
    </row>
    <row r="52" spans="1:25" s="1" customFormat="1" ht="12.75">
      <c r="A52" s="51" t="s">
        <v>33</v>
      </c>
      <c r="B52" s="74">
        <v>12</v>
      </c>
      <c r="C52" s="74">
        <v>8</v>
      </c>
      <c r="D52" s="74">
        <v>20040</v>
      </c>
      <c r="E52" s="51">
        <v>20040</v>
      </c>
      <c r="F52" s="51"/>
      <c r="G52" s="51"/>
      <c r="H52" s="51">
        <f>SUM(E52:G52)</f>
        <v>20040</v>
      </c>
      <c r="I52" s="75">
        <v>1</v>
      </c>
      <c r="J52" s="75">
        <f>37.5*I52</f>
        <v>37.5</v>
      </c>
      <c r="K52" s="76">
        <v>19</v>
      </c>
      <c r="L52" s="76">
        <v>2</v>
      </c>
      <c r="M52" s="51">
        <v>1</v>
      </c>
      <c r="N52" s="51"/>
      <c r="O52" s="51"/>
      <c r="P52" s="51"/>
      <c r="Q52" s="51">
        <f>SUM(M52:P52)</f>
        <v>1</v>
      </c>
      <c r="R52" s="66"/>
      <c r="S52" s="47"/>
      <c r="T52" s="47"/>
      <c r="U52" s="47"/>
      <c r="V52" s="56">
        <f>H52+T52</f>
        <v>20040</v>
      </c>
      <c r="X52" s="131"/>
      <c r="Y52" s="131"/>
    </row>
    <row r="53" spans="1:25" s="1" customFormat="1" ht="12.75">
      <c r="A53" s="82" t="s">
        <v>53</v>
      </c>
      <c r="B53" s="83">
        <v>12</v>
      </c>
      <c r="C53" s="83">
        <v>8</v>
      </c>
      <c r="D53" s="83">
        <v>20040</v>
      </c>
      <c r="E53" s="82">
        <f>D53*I53</f>
        <v>6012</v>
      </c>
      <c r="F53" s="82"/>
      <c r="G53" s="82"/>
      <c r="H53" s="51">
        <f>SUM(E53:G53)</f>
        <v>6012</v>
      </c>
      <c r="I53" s="75">
        <v>0.3</v>
      </c>
      <c r="J53" s="75">
        <f>37.5*I53</f>
        <v>11.25</v>
      </c>
      <c r="K53" s="76">
        <v>18</v>
      </c>
      <c r="L53" s="76">
        <v>2</v>
      </c>
      <c r="M53" s="51">
        <v>1</v>
      </c>
      <c r="N53" s="51"/>
      <c r="O53" s="51"/>
      <c r="P53" s="51"/>
      <c r="Q53" s="51">
        <f>SUM(M53:P53)</f>
        <v>1</v>
      </c>
      <c r="R53" s="66"/>
      <c r="S53" s="47"/>
      <c r="T53" s="47"/>
      <c r="U53" s="47"/>
      <c r="V53" s="56">
        <f>H53+T53</f>
        <v>6012</v>
      </c>
      <c r="X53" s="131"/>
      <c r="Y53" s="131"/>
    </row>
    <row r="54" spans="1:26" s="1" customFormat="1" ht="12.75">
      <c r="A54" s="82" t="s">
        <v>64</v>
      </c>
      <c r="B54" s="83">
        <v>12</v>
      </c>
      <c r="C54" s="83">
        <v>8</v>
      </c>
      <c r="D54" s="83">
        <v>20040</v>
      </c>
      <c r="E54" s="82">
        <v>20040</v>
      </c>
      <c r="F54" s="82"/>
      <c r="G54" s="82"/>
      <c r="H54" s="51">
        <f>SUM(E54:G54)</f>
        <v>20040</v>
      </c>
      <c r="I54" s="75">
        <v>1</v>
      </c>
      <c r="J54" s="75">
        <f>37.5*I54</f>
        <v>37.5</v>
      </c>
      <c r="K54" s="76">
        <v>19</v>
      </c>
      <c r="L54" s="76">
        <v>1</v>
      </c>
      <c r="M54" s="51">
        <v>1</v>
      </c>
      <c r="N54" s="51"/>
      <c r="O54" s="51"/>
      <c r="P54" s="51"/>
      <c r="Q54" s="51">
        <f>SUM(M54:P54)</f>
        <v>1</v>
      </c>
      <c r="R54" s="66"/>
      <c r="S54" s="47"/>
      <c r="T54" s="47"/>
      <c r="U54" s="47"/>
      <c r="V54" s="56">
        <f>H54+T54</f>
        <v>20040</v>
      </c>
      <c r="X54" s="131" t="s">
        <v>139</v>
      </c>
      <c r="Y54" s="131" t="s">
        <v>137</v>
      </c>
      <c r="Z54" s="1">
        <v>7</v>
      </c>
    </row>
    <row r="55" spans="1:25" s="1" customFormat="1" ht="12.75">
      <c r="A55" s="51"/>
      <c r="B55" s="74"/>
      <c r="C55" s="77">
        <v>8</v>
      </c>
      <c r="D55" s="78">
        <f aca="true" t="shared" si="16" ref="D55:V55">SUM(D52:D54)</f>
        <v>60120</v>
      </c>
      <c r="E55" s="78">
        <f t="shared" si="16"/>
        <v>46092</v>
      </c>
      <c r="F55" s="78">
        <f t="shared" si="16"/>
        <v>0</v>
      </c>
      <c r="G55" s="78">
        <f t="shared" si="16"/>
        <v>0</v>
      </c>
      <c r="H55" s="78">
        <f t="shared" si="16"/>
        <v>46092</v>
      </c>
      <c r="I55" s="78">
        <f t="shared" si="16"/>
        <v>2.3</v>
      </c>
      <c r="J55" s="78">
        <f t="shared" si="16"/>
        <v>86.25</v>
      </c>
      <c r="K55" s="78">
        <f t="shared" si="16"/>
        <v>56</v>
      </c>
      <c r="L55" s="78">
        <f t="shared" si="16"/>
        <v>5</v>
      </c>
      <c r="M55" s="78">
        <f t="shared" si="16"/>
        <v>3</v>
      </c>
      <c r="N55" s="78">
        <f t="shared" si="16"/>
        <v>0</v>
      </c>
      <c r="O55" s="78">
        <f t="shared" si="16"/>
        <v>0</v>
      </c>
      <c r="P55" s="78">
        <f t="shared" si="16"/>
        <v>0</v>
      </c>
      <c r="Q55" s="78">
        <f t="shared" si="16"/>
        <v>3</v>
      </c>
      <c r="R55" s="78">
        <f t="shared" si="16"/>
        <v>0</v>
      </c>
      <c r="S55" s="78">
        <f t="shared" si="16"/>
        <v>0</v>
      </c>
      <c r="T55" s="78">
        <f t="shared" si="16"/>
        <v>0</v>
      </c>
      <c r="U55" s="78">
        <f t="shared" si="16"/>
        <v>0</v>
      </c>
      <c r="V55" s="78">
        <f t="shared" si="16"/>
        <v>46092</v>
      </c>
      <c r="X55" s="131"/>
      <c r="Y55" s="131"/>
    </row>
    <row r="56" spans="1:25" s="1" customFormat="1" ht="12.75">
      <c r="A56" s="82" t="s">
        <v>65</v>
      </c>
      <c r="B56" s="83">
        <v>12</v>
      </c>
      <c r="C56" s="78">
        <v>9</v>
      </c>
      <c r="D56" s="78">
        <v>20680</v>
      </c>
      <c r="E56" s="64">
        <f>D56*I56</f>
        <v>20680</v>
      </c>
      <c r="F56" s="82"/>
      <c r="G56" s="82"/>
      <c r="H56" s="51">
        <f>SUM(E56:G56)</f>
        <v>20680</v>
      </c>
      <c r="I56" s="75">
        <v>1</v>
      </c>
      <c r="J56" s="75">
        <f>37.5*I56</f>
        <v>37.5</v>
      </c>
      <c r="K56" s="76">
        <v>23</v>
      </c>
      <c r="L56" s="76">
        <v>9</v>
      </c>
      <c r="M56" s="51">
        <v>1</v>
      </c>
      <c r="N56" s="51"/>
      <c r="O56" s="51"/>
      <c r="P56" s="51"/>
      <c r="Q56" s="64">
        <f>SUM(M56:P56)</f>
        <v>1</v>
      </c>
      <c r="R56" s="66"/>
      <c r="S56" s="47"/>
      <c r="T56" s="47"/>
      <c r="U56" s="47"/>
      <c r="V56" s="56">
        <f>H56+T56</f>
        <v>20680</v>
      </c>
      <c r="X56" s="131"/>
      <c r="Y56" s="131"/>
    </row>
    <row r="57" spans="1:25" s="1" customFormat="1" ht="12.75">
      <c r="A57" s="95" t="s">
        <v>46</v>
      </c>
      <c r="B57" s="94">
        <v>12</v>
      </c>
      <c r="C57" s="94">
        <v>10</v>
      </c>
      <c r="D57" s="83">
        <v>21320</v>
      </c>
      <c r="E57" s="82">
        <f>D57*I57</f>
        <v>5330</v>
      </c>
      <c r="F57" s="82"/>
      <c r="G57" s="82"/>
      <c r="H57" s="51">
        <f>SUM(E57:G57)</f>
        <v>5330</v>
      </c>
      <c r="I57" s="80">
        <v>0.25</v>
      </c>
      <c r="J57" s="75">
        <f>37.5*I57</f>
        <v>9.375</v>
      </c>
      <c r="K57" s="81">
        <v>26</v>
      </c>
      <c r="L57" s="81">
        <v>2</v>
      </c>
      <c r="M57" s="51">
        <v>1</v>
      </c>
      <c r="N57" s="51"/>
      <c r="O57" s="51"/>
      <c r="P57" s="51"/>
      <c r="Q57" s="51">
        <f>SUM(M57:P57)</f>
        <v>1</v>
      </c>
      <c r="R57" s="66"/>
      <c r="S57" s="47"/>
      <c r="T57" s="47"/>
      <c r="U57" s="47"/>
      <c r="V57" s="56">
        <f>H57+T57</f>
        <v>5330</v>
      </c>
      <c r="X57" s="131"/>
      <c r="Y57" s="131"/>
    </row>
    <row r="58" spans="1:25" s="1" customFormat="1" ht="12.75">
      <c r="A58" s="51" t="s">
        <v>67</v>
      </c>
      <c r="B58" s="74">
        <v>12</v>
      </c>
      <c r="C58" s="74">
        <v>10</v>
      </c>
      <c r="D58" s="74">
        <v>21320</v>
      </c>
      <c r="E58" s="51">
        <v>21320</v>
      </c>
      <c r="F58" s="51"/>
      <c r="G58" s="51"/>
      <c r="H58" s="51">
        <f>SUM(E58:G58)</f>
        <v>21320</v>
      </c>
      <c r="I58" s="75">
        <v>1</v>
      </c>
      <c r="J58" s="75">
        <f>37.5*I58</f>
        <v>37.5</v>
      </c>
      <c r="K58" s="76">
        <v>24</v>
      </c>
      <c r="L58" s="76">
        <v>2</v>
      </c>
      <c r="M58" s="51">
        <v>1</v>
      </c>
      <c r="N58" s="51"/>
      <c r="O58" s="51"/>
      <c r="P58" s="51"/>
      <c r="Q58" s="51">
        <f>SUM(M58:P58)</f>
        <v>1</v>
      </c>
      <c r="R58" s="66"/>
      <c r="S58" s="47"/>
      <c r="T58" s="47"/>
      <c r="U58" s="47"/>
      <c r="V58" s="56">
        <f>H58+T58</f>
        <v>21320</v>
      </c>
      <c r="X58" s="131"/>
      <c r="Y58" s="131"/>
    </row>
    <row r="59" spans="1:25" s="1" customFormat="1" ht="12.75">
      <c r="A59" s="95" t="s">
        <v>101</v>
      </c>
      <c r="B59" s="94">
        <v>12</v>
      </c>
      <c r="C59" s="94">
        <v>10</v>
      </c>
      <c r="D59" s="83">
        <v>21320</v>
      </c>
      <c r="E59" s="82">
        <f>D59*I59</f>
        <v>5330</v>
      </c>
      <c r="F59" s="82"/>
      <c r="G59" s="82"/>
      <c r="H59" s="51">
        <f>SUM(E59:G59)</f>
        <v>5330</v>
      </c>
      <c r="I59" s="80">
        <v>0.25</v>
      </c>
      <c r="J59" s="75">
        <f>37.5*I59</f>
        <v>9.375</v>
      </c>
      <c r="K59" s="81">
        <v>26</v>
      </c>
      <c r="L59" s="81">
        <v>3</v>
      </c>
      <c r="M59" s="51">
        <v>1</v>
      </c>
      <c r="N59" s="51"/>
      <c r="O59" s="51"/>
      <c r="P59" s="51"/>
      <c r="Q59" s="51">
        <f>SUM(M59:P59)</f>
        <v>1</v>
      </c>
      <c r="R59" s="66"/>
      <c r="S59" s="47"/>
      <c r="T59" s="47"/>
      <c r="U59" s="47"/>
      <c r="V59" s="56">
        <f>H59+T59</f>
        <v>5330</v>
      </c>
      <c r="W59" s="148" t="s">
        <v>135</v>
      </c>
      <c r="X59" s="131"/>
      <c r="Y59" s="131"/>
    </row>
    <row r="60" spans="1:25" s="1" customFormat="1" ht="12.75">
      <c r="A60" s="101"/>
      <c r="B60" s="79">
        <v>12</v>
      </c>
      <c r="C60" s="77">
        <v>10</v>
      </c>
      <c r="D60" s="77">
        <f aca="true" t="shared" si="17" ref="D60:V60">SUM(D57:D59)</f>
        <v>63960</v>
      </c>
      <c r="E60" s="64">
        <f t="shared" si="17"/>
        <v>31980</v>
      </c>
      <c r="F60" s="64">
        <f t="shared" si="17"/>
        <v>0</v>
      </c>
      <c r="G60" s="64">
        <f t="shared" si="17"/>
        <v>0</v>
      </c>
      <c r="H60" s="64">
        <f t="shared" si="17"/>
        <v>31980</v>
      </c>
      <c r="I60" s="108">
        <f t="shared" si="17"/>
        <v>1.5</v>
      </c>
      <c r="J60" s="108">
        <f t="shared" si="17"/>
        <v>56.25</v>
      </c>
      <c r="K60" s="64">
        <f t="shared" si="17"/>
        <v>76</v>
      </c>
      <c r="L60" s="64">
        <f t="shared" si="17"/>
        <v>7</v>
      </c>
      <c r="M60" s="64">
        <f t="shared" si="17"/>
        <v>3</v>
      </c>
      <c r="N60" s="64">
        <f t="shared" si="17"/>
        <v>0</v>
      </c>
      <c r="O60" s="64">
        <f t="shared" si="17"/>
        <v>0</v>
      </c>
      <c r="P60" s="64">
        <f t="shared" si="17"/>
        <v>0</v>
      </c>
      <c r="Q60" s="64">
        <f t="shared" si="17"/>
        <v>3</v>
      </c>
      <c r="R60" s="48">
        <f t="shared" si="17"/>
        <v>0</v>
      </c>
      <c r="S60" s="48">
        <f t="shared" si="17"/>
        <v>0</v>
      </c>
      <c r="T60" s="48">
        <f t="shared" si="17"/>
        <v>0</v>
      </c>
      <c r="U60" s="48">
        <f t="shared" si="17"/>
        <v>0</v>
      </c>
      <c r="V60" s="48">
        <f t="shared" si="17"/>
        <v>31980</v>
      </c>
      <c r="X60" s="131"/>
      <c r="Y60" s="131"/>
    </row>
    <row r="61" spans="1:25" s="1" customFormat="1" ht="12.75">
      <c r="A61" s="82" t="s">
        <v>45</v>
      </c>
      <c r="B61" s="83">
        <v>12</v>
      </c>
      <c r="C61" s="83">
        <v>11</v>
      </c>
      <c r="D61" s="83">
        <v>21950</v>
      </c>
      <c r="E61" s="82">
        <v>21950</v>
      </c>
      <c r="F61" s="82"/>
      <c r="G61" s="82">
        <v>1650</v>
      </c>
      <c r="H61" s="51">
        <f>SUM(E61:G61)</f>
        <v>23600</v>
      </c>
      <c r="I61" s="75">
        <v>1</v>
      </c>
      <c r="J61" s="75">
        <f>37.5*I61</f>
        <v>37.5</v>
      </c>
      <c r="K61" s="76">
        <v>29</v>
      </c>
      <c r="L61" s="76">
        <v>2</v>
      </c>
      <c r="M61" s="51">
        <v>1</v>
      </c>
      <c r="N61" s="51"/>
      <c r="O61" s="51"/>
      <c r="P61" s="51"/>
      <c r="Q61" s="51">
        <f>SUM(M61:P61)</f>
        <v>1</v>
      </c>
      <c r="R61" s="66"/>
      <c r="S61" s="47"/>
      <c r="T61" s="47"/>
      <c r="U61" s="47"/>
      <c r="V61" s="56">
        <f>H61+T61</f>
        <v>23600</v>
      </c>
      <c r="X61" s="131"/>
      <c r="Y61" s="131"/>
    </row>
    <row r="62" spans="1:25" s="1" customFormat="1" ht="12.75">
      <c r="A62" s="82" t="s">
        <v>77</v>
      </c>
      <c r="B62" s="74">
        <v>12</v>
      </c>
      <c r="C62" s="83">
        <v>11</v>
      </c>
      <c r="D62" s="83">
        <v>21950</v>
      </c>
      <c r="E62" s="82">
        <v>21950</v>
      </c>
      <c r="F62" s="82"/>
      <c r="G62" s="82">
        <v>1650</v>
      </c>
      <c r="H62" s="51">
        <f>SUM(E62:G62)</f>
        <v>23600</v>
      </c>
      <c r="I62" s="75">
        <v>1</v>
      </c>
      <c r="J62" s="75">
        <f>37.5*I62</f>
        <v>37.5</v>
      </c>
      <c r="K62" s="76">
        <v>30</v>
      </c>
      <c r="L62" s="76">
        <v>3</v>
      </c>
      <c r="M62" s="51">
        <v>1</v>
      </c>
      <c r="N62" s="51"/>
      <c r="O62" s="51"/>
      <c r="P62" s="51"/>
      <c r="Q62" s="51">
        <f>SUM(M62:P62)</f>
        <v>1</v>
      </c>
      <c r="R62" s="66"/>
      <c r="S62" s="47"/>
      <c r="T62" s="47"/>
      <c r="U62" s="47"/>
      <c r="V62" s="56">
        <f>H62+T62</f>
        <v>23600</v>
      </c>
      <c r="X62" s="131"/>
      <c r="Y62" s="131"/>
    </row>
    <row r="63" spans="1:25" s="1" customFormat="1" ht="12.75">
      <c r="A63" s="82"/>
      <c r="B63" s="106"/>
      <c r="C63" s="78">
        <v>11</v>
      </c>
      <c r="D63" s="78">
        <f aca="true" t="shared" si="18" ref="D63:V63">SUM(D61:D62)</f>
        <v>43900</v>
      </c>
      <c r="E63" s="78">
        <f t="shared" si="18"/>
        <v>43900</v>
      </c>
      <c r="F63" s="78">
        <f t="shared" si="18"/>
        <v>0</v>
      </c>
      <c r="G63" s="78">
        <f t="shared" si="18"/>
        <v>3300</v>
      </c>
      <c r="H63" s="78">
        <f t="shared" si="18"/>
        <v>47200</v>
      </c>
      <c r="I63" s="109">
        <f t="shared" si="18"/>
        <v>2</v>
      </c>
      <c r="J63" s="109">
        <f t="shared" si="18"/>
        <v>75</v>
      </c>
      <c r="K63" s="78">
        <f t="shared" si="18"/>
        <v>59</v>
      </c>
      <c r="L63" s="78">
        <f t="shared" si="18"/>
        <v>5</v>
      </c>
      <c r="M63" s="78">
        <f t="shared" si="18"/>
        <v>2</v>
      </c>
      <c r="N63" s="78">
        <f t="shared" si="18"/>
        <v>0</v>
      </c>
      <c r="O63" s="78">
        <f t="shared" si="18"/>
        <v>0</v>
      </c>
      <c r="P63" s="78">
        <f t="shared" si="18"/>
        <v>0</v>
      </c>
      <c r="Q63" s="78">
        <f t="shared" si="18"/>
        <v>2</v>
      </c>
      <c r="R63" s="49">
        <f t="shared" si="18"/>
        <v>0</v>
      </c>
      <c r="S63" s="49">
        <f t="shared" si="18"/>
        <v>0</v>
      </c>
      <c r="T63" s="49">
        <f t="shared" si="18"/>
        <v>0</v>
      </c>
      <c r="U63" s="49">
        <f t="shared" si="18"/>
        <v>0</v>
      </c>
      <c r="V63" s="114">
        <f t="shared" si="18"/>
        <v>47200</v>
      </c>
      <c r="X63" s="131"/>
      <c r="Y63" s="131"/>
    </row>
    <row r="64" spans="1:25" s="9" customFormat="1" ht="12.75">
      <c r="A64" s="51" t="s">
        <v>133</v>
      </c>
      <c r="B64" s="74">
        <v>12</v>
      </c>
      <c r="C64" s="74">
        <v>12</v>
      </c>
      <c r="D64" s="74">
        <v>22590</v>
      </c>
      <c r="E64" s="74">
        <v>11295</v>
      </c>
      <c r="F64" s="74"/>
      <c r="G64" s="74"/>
      <c r="H64" s="74">
        <f>SUM(E64:G64)</f>
        <v>11295</v>
      </c>
      <c r="I64" s="102">
        <v>0.5</v>
      </c>
      <c r="J64" s="102">
        <f>37.5*I64</f>
        <v>18.75</v>
      </c>
      <c r="K64" s="74">
        <v>32</v>
      </c>
      <c r="L64" s="74"/>
      <c r="M64" s="74">
        <v>1</v>
      </c>
      <c r="N64" s="74"/>
      <c r="O64" s="74"/>
      <c r="P64" s="74"/>
      <c r="Q64" s="74">
        <f>SUM(M64:P64)</f>
        <v>1</v>
      </c>
      <c r="R64" s="144"/>
      <c r="S64" s="145"/>
      <c r="T64" s="145"/>
      <c r="U64" s="145"/>
      <c r="V64" s="146">
        <f>H64+T64</f>
        <v>11295</v>
      </c>
      <c r="X64" s="150"/>
      <c r="Y64" s="150"/>
    </row>
    <row r="65" spans="1:25" s="1" customFormat="1" ht="12.75">
      <c r="A65" s="95" t="s">
        <v>35</v>
      </c>
      <c r="B65" s="94">
        <v>12</v>
      </c>
      <c r="C65" s="94">
        <v>12</v>
      </c>
      <c r="D65" s="83">
        <v>22590</v>
      </c>
      <c r="E65" s="82">
        <v>11295</v>
      </c>
      <c r="F65" s="82"/>
      <c r="G65" s="82"/>
      <c r="H65" s="51">
        <f>SUM(E65:G65)</f>
        <v>11295</v>
      </c>
      <c r="I65" s="75">
        <v>0.5</v>
      </c>
      <c r="J65" s="75">
        <f>37.5*I65</f>
        <v>18.75</v>
      </c>
      <c r="K65" s="76">
        <v>32</v>
      </c>
      <c r="L65" s="81"/>
      <c r="M65" s="51">
        <v>1</v>
      </c>
      <c r="N65" s="51"/>
      <c r="O65" s="51"/>
      <c r="P65" s="51"/>
      <c r="Q65" s="51">
        <f>SUM(M65:P65)</f>
        <v>1</v>
      </c>
      <c r="R65" s="66"/>
      <c r="S65" s="47"/>
      <c r="T65" s="47"/>
      <c r="U65" s="47"/>
      <c r="V65" s="146">
        <f>H65+T65</f>
        <v>11295</v>
      </c>
      <c r="W65" s="148" t="s">
        <v>134</v>
      </c>
      <c r="X65" s="131"/>
      <c r="Y65" s="131"/>
    </row>
    <row r="66" spans="1:25" s="1" customFormat="1" ht="12.75">
      <c r="A66" s="95" t="s">
        <v>50</v>
      </c>
      <c r="B66" s="94">
        <v>12</v>
      </c>
      <c r="C66" s="94">
        <v>12</v>
      </c>
      <c r="D66" s="83">
        <v>22590</v>
      </c>
      <c r="E66" s="82">
        <v>11295</v>
      </c>
      <c r="F66" s="82"/>
      <c r="G66" s="82"/>
      <c r="H66" s="51">
        <f>SUM(E66:G66)</f>
        <v>11295</v>
      </c>
      <c r="I66" s="75">
        <v>0.5</v>
      </c>
      <c r="J66" s="75">
        <f>37.5*I66</f>
        <v>18.75</v>
      </c>
      <c r="K66" s="76">
        <v>32</v>
      </c>
      <c r="L66" s="81"/>
      <c r="M66" s="51">
        <v>1</v>
      </c>
      <c r="N66" s="51"/>
      <c r="O66" s="51"/>
      <c r="P66" s="51"/>
      <c r="Q66" s="51">
        <f>SUM(M66:P66)</f>
        <v>1</v>
      </c>
      <c r="R66" s="66"/>
      <c r="S66" s="47"/>
      <c r="T66" s="47"/>
      <c r="U66" s="47"/>
      <c r="V66" s="146">
        <f>H66+T66</f>
        <v>11295</v>
      </c>
      <c r="X66" s="131"/>
      <c r="Y66" s="131"/>
    </row>
    <row r="67" spans="1:25" s="1" customFormat="1" ht="12.75">
      <c r="A67" s="95" t="s">
        <v>60</v>
      </c>
      <c r="B67" s="94">
        <v>12</v>
      </c>
      <c r="C67" s="94">
        <v>12</v>
      </c>
      <c r="D67" s="83">
        <v>22590</v>
      </c>
      <c r="E67" s="82">
        <v>5648</v>
      </c>
      <c r="F67" s="82"/>
      <c r="G67" s="82">
        <v>400</v>
      </c>
      <c r="H67" s="51">
        <f>SUM(E67:G67)</f>
        <v>6048</v>
      </c>
      <c r="I67" s="80">
        <v>0.25</v>
      </c>
      <c r="J67" s="75">
        <f>37.5*I67</f>
        <v>9.375</v>
      </c>
      <c r="K67" s="76">
        <v>32</v>
      </c>
      <c r="L67" s="81"/>
      <c r="M67" s="51">
        <v>1</v>
      </c>
      <c r="N67" s="51"/>
      <c r="O67" s="51"/>
      <c r="P67" s="51"/>
      <c r="Q67" s="51">
        <f>SUM(M67:P67)</f>
        <v>1</v>
      </c>
      <c r="R67" s="66"/>
      <c r="S67" s="47"/>
      <c r="T67" s="47"/>
      <c r="U67" s="47"/>
      <c r="V67" s="146">
        <f>H67+T67</f>
        <v>6048</v>
      </c>
      <c r="X67" s="131"/>
      <c r="Y67" s="131"/>
    </row>
    <row r="68" spans="1:25" s="9" customFormat="1" ht="12.75">
      <c r="A68" s="84"/>
      <c r="B68" s="51">
        <v>12</v>
      </c>
      <c r="C68" s="103">
        <v>12</v>
      </c>
      <c r="D68" s="103">
        <f aca="true" t="shared" si="19" ref="D68:V68">SUM(D64:D67)</f>
        <v>90360</v>
      </c>
      <c r="E68" s="103">
        <f t="shared" si="19"/>
        <v>39533</v>
      </c>
      <c r="F68" s="103">
        <f t="shared" si="19"/>
        <v>0</v>
      </c>
      <c r="G68" s="103">
        <f t="shared" si="19"/>
        <v>400</v>
      </c>
      <c r="H68" s="103">
        <f t="shared" si="19"/>
        <v>39933</v>
      </c>
      <c r="I68" s="149">
        <f t="shared" si="19"/>
        <v>1.75</v>
      </c>
      <c r="J68" s="103">
        <f t="shared" si="19"/>
        <v>65.625</v>
      </c>
      <c r="K68" s="103">
        <f t="shared" si="19"/>
        <v>128</v>
      </c>
      <c r="L68" s="103">
        <f t="shared" si="19"/>
        <v>0</v>
      </c>
      <c r="M68" s="103">
        <f t="shared" si="19"/>
        <v>4</v>
      </c>
      <c r="N68" s="103">
        <f t="shared" si="19"/>
        <v>0</v>
      </c>
      <c r="O68" s="103">
        <f t="shared" si="19"/>
        <v>0</v>
      </c>
      <c r="P68" s="103">
        <f t="shared" si="19"/>
        <v>0</v>
      </c>
      <c r="Q68" s="103">
        <f t="shared" si="19"/>
        <v>4</v>
      </c>
      <c r="R68" s="103">
        <f t="shared" si="19"/>
        <v>0</v>
      </c>
      <c r="S68" s="103">
        <f t="shared" si="19"/>
        <v>0</v>
      </c>
      <c r="T68" s="103">
        <f t="shared" si="19"/>
        <v>0</v>
      </c>
      <c r="U68" s="103">
        <f t="shared" si="19"/>
        <v>0</v>
      </c>
      <c r="V68" s="103">
        <f t="shared" si="19"/>
        <v>39933</v>
      </c>
      <c r="X68" s="150"/>
      <c r="Y68" s="150"/>
    </row>
    <row r="69" spans="1:25" s="2" customFormat="1" ht="12.75">
      <c r="A69" s="85" t="s">
        <v>9</v>
      </c>
      <c r="B69" s="52">
        <v>12</v>
      </c>
      <c r="C69" s="52"/>
      <c r="D69" s="52">
        <f aca="true" t="shared" si="20" ref="D69:V69">SUM(D46:D48)+D42+D51+D55+D56+D60+D63+D68</f>
        <v>425320</v>
      </c>
      <c r="E69" s="52">
        <f t="shared" si="20"/>
        <v>328485</v>
      </c>
      <c r="F69" s="52">
        <f t="shared" si="20"/>
        <v>1000</v>
      </c>
      <c r="G69" s="52">
        <f t="shared" si="20"/>
        <v>5760</v>
      </c>
      <c r="H69" s="52">
        <f t="shared" si="20"/>
        <v>335245</v>
      </c>
      <c r="I69" s="52">
        <f t="shared" si="20"/>
        <v>16.55</v>
      </c>
      <c r="J69" s="52">
        <f t="shared" si="20"/>
        <v>620.625</v>
      </c>
      <c r="K69" s="52">
        <f t="shared" si="20"/>
        <v>426</v>
      </c>
      <c r="L69" s="52">
        <f t="shared" si="20"/>
        <v>46</v>
      </c>
      <c r="M69" s="52">
        <f t="shared" si="20"/>
        <v>20</v>
      </c>
      <c r="N69" s="52">
        <f t="shared" si="20"/>
        <v>1</v>
      </c>
      <c r="O69" s="52">
        <f t="shared" si="20"/>
        <v>0</v>
      </c>
      <c r="P69" s="52">
        <f t="shared" si="20"/>
        <v>0</v>
      </c>
      <c r="Q69" s="52">
        <f t="shared" si="20"/>
        <v>21</v>
      </c>
      <c r="R69" s="52">
        <f t="shared" si="20"/>
        <v>640</v>
      </c>
      <c r="S69" s="52">
        <f t="shared" si="20"/>
        <v>0</v>
      </c>
      <c r="T69" s="52">
        <f t="shared" si="20"/>
        <v>0</v>
      </c>
      <c r="U69" s="52">
        <f t="shared" si="20"/>
        <v>0</v>
      </c>
      <c r="V69" s="52">
        <f t="shared" si="20"/>
        <v>335245</v>
      </c>
      <c r="X69" s="151"/>
      <c r="Y69" s="151"/>
    </row>
    <row r="70" spans="1:25" s="1" customFormat="1" ht="12.75">
      <c r="A70" s="51" t="s">
        <v>38</v>
      </c>
      <c r="B70" s="74">
        <v>13</v>
      </c>
      <c r="C70" s="78">
        <v>6</v>
      </c>
      <c r="D70" s="78">
        <v>20180</v>
      </c>
      <c r="E70" s="64">
        <v>20180</v>
      </c>
      <c r="F70" s="51"/>
      <c r="G70" s="51"/>
      <c r="H70" s="51">
        <f>SUM(E70:G70)</f>
        <v>20180</v>
      </c>
      <c r="I70" s="75">
        <v>1</v>
      </c>
      <c r="J70" s="75">
        <f>37.5*I70</f>
        <v>37.5</v>
      </c>
      <c r="K70" s="76">
        <v>13</v>
      </c>
      <c r="L70" s="76">
        <v>5</v>
      </c>
      <c r="M70" s="51">
        <v>1</v>
      </c>
      <c r="N70" s="51"/>
      <c r="O70" s="51"/>
      <c r="P70" s="51"/>
      <c r="Q70" s="51">
        <f>SUM(M70:P70)</f>
        <v>1</v>
      </c>
      <c r="R70" s="66"/>
      <c r="S70" s="46"/>
      <c r="T70" s="47"/>
      <c r="U70" s="47"/>
      <c r="V70" s="113">
        <f>H70+T70</f>
        <v>20180</v>
      </c>
      <c r="W70" s="148" t="s">
        <v>135</v>
      </c>
      <c r="X70" s="131"/>
      <c r="Y70" s="131"/>
    </row>
    <row r="71" spans="1:25" s="1" customFormat="1" ht="12.75">
      <c r="A71" s="51" t="s">
        <v>47</v>
      </c>
      <c r="B71" s="74">
        <v>13</v>
      </c>
      <c r="C71" s="98">
        <v>8</v>
      </c>
      <c r="D71" s="74">
        <v>21550</v>
      </c>
      <c r="E71" s="74">
        <v>21550</v>
      </c>
      <c r="F71" s="74"/>
      <c r="G71" s="74"/>
      <c r="H71" s="51">
        <f>SUM(E71:G71)</f>
        <v>21550</v>
      </c>
      <c r="I71" s="102">
        <v>1</v>
      </c>
      <c r="J71" s="102">
        <f>37.5*I71</f>
        <v>37.5</v>
      </c>
      <c r="K71" s="74">
        <v>21</v>
      </c>
      <c r="L71" s="74">
        <v>4</v>
      </c>
      <c r="M71" s="74">
        <v>1</v>
      </c>
      <c r="N71" s="74"/>
      <c r="O71" s="74"/>
      <c r="P71" s="74"/>
      <c r="Q71" s="51">
        <f>SUM(M71:P71)</f>
        <v>1</v>
      </c>
      <c r="R71" s="66"/>
      <c r="S71" s="47"/>
      <c r="T71" s="47"/>
      <c r="U71" s="47"/>
      <c r="V71" s="56">
        <f>H71+T71</f>
        <v>21550</v>
      </c>
      <c r="W71" s="148" t="s">
        <v>135</v>
      </c>
      <c r="X71" s="131"/>
      <c r="Y71" s="131"/>
    </row>
    <row r="72" spans="1:25" s="1" customFormat="1" ht="12.75">
      <c r="A72" s="82" t="s">
        <v>66</v>
      </c>
      <c r="B72" s="83">
        <v>13</v>
      </c>
      <c r="C72" s="83">
        <v>8</v>
      </c>
      <c r="D72" s="83">
        <v>21550</v>
      </c>
      <c r="E72" s="82">
        <v>21550</v>
      </c>
      <c r="F72" s="82"/>
      <c r="G72" s="82"/>
      <c r="H72" s="51">
        <f>SUM(E72:G72)</f>
        <v>21550</v>
      </c>
      <c r="I72" s="75">
        <v>1</v>
      </c>
      <c r="J72" s="75">
        <f>37.5*I72</f>
        <v>37.5</v>
      </c>
      <c r="K72" s="76">
        <v>20</v>
      </c>
      <c r="L72" s="76">
        <v>1</v>
      </c>
      <c r="M72" s="51">
        <v>1</v>
      </c>
      <c r="N72" s="51"/>
      <c r="O72" s="51"/>
      <c r="P72" s="51"/>
      <c r="Q72" s="51">
        <f>SUM(M72:P72)</f>
        <v>1</v>
      </c>
      <c r="R72" s="66"/>
      <c r="S72" s="47"/>
      <c r="T72" s="47"/>
      <c r="U72" s="47"/>
      <c r="V72" s="56">
        <f>H72+T72</f>
        <v>21550</v>
      </c>
      <c r="X72" s="131"/>
      <c r="Y72" s="131"/>
    </row>
    <row r="73" spans="1:26" s="1" customFormat="1" ht="12.75">
      <c r="A73" s="82" t="s">
        <v>104</v>
      </c>
      <c r="B73" s="83">
        <v>13</v>
      </c>
      <c r="C73" s="83">
        <v>8</v>
      </c>
      <c r="D73" s="83">
        <v>21550</v>
      </c>
      <c r="E73" s="82">
        <v>21550</v>
      </c>
      <c r="F73" s="82"/>
      <c r="G73" s="82"/>
      <c r="H73" s="51">
        <f>SUM(E73:G73)</f>
        <v>21550</v>
      </c>
      <c r="I73" s="75">
        <v>1</v>
      </c>
      <c r="J73" s="75">
        <f>37.5*I73</f>
        <v>37.5</v>
      </c>
      <c r="K73" s="76">
        <v>20</v>
      </c>
      <c r="L73" s="76">
        <v>2</v>
      </c>
      <c r="M73" s="51">
        <v>1</v>
      </c>
      <c r="N73" s="51"/>
      <c r="O73" s="51"/>
      <c r="P73" s="51"/>
      <c r="Q73" s="51">
        <f>SUM(M73:P73)</f>
        <v>1</v>
      </c>
      <c r="R73" s="66"/>
      <c r="S73" s="47"/>
      <c r="T73" s="47"/>
      <c r="U73" s="47"/>
      <c r="V73" s="56">
        <f>H73+T73</f>
        <v>21550</v>
      </c>
      <c r="X73" s="131" t="s">
        <v>138</v>
      </c>
      <c r="Y73" s="131" t="s">
        <v>137</v>
      </c>
      <c r="Z73" s="1">
        <v>3</v>
      </c>
    </row>
    <row r="74" spans="1:25" s="9" customFormat="1" ht="12.75">
      <c r="A74" s="101"/>
      <c r="B74" s="79">
        <v>13</v>
      </c>
      <c r="C74" s="77">
        <v>8</v>
      </c>
      <c r="D74" s="78">
        <f aca="true" t="shared" si="21" ref="D74:V74">SUM(D71:D73)</f>
        <v>64650</v>
      </c>
      <c r="E74" s="64">
        <f t="shared" si="21"/>
        <v>64650</v>
      </c>
      <c r="F74" s="64">
        <f t="shared" si="21"/>
        <v>0</v>
      </c>
      <c r="G74" s="64">
        <f t="shared" si="21"/>
        <v>0</v>
      </c>
      <c r="H74" s="64">
        <f t="shared" si="21"/>
        <v>64650</v>
      </c>
      <c r="I74" s="108">
        <f t="shared" si="21"/>
        <v>3</v>
      </c>
      <c r="J74" s="108">
        <f t="shared" si="21"/>
        <v>112.5</v>
      </c>
      <c r="K74" s="64">
        <f t="shared" si="21"/>
        <v>61</v>
      </c>
      <c r="L74" s="64">
        <f t="shared" si="21"/>
        <v>7</v>
      </c>
      <c r="M74" s="64">
        <f t="shared" si="21"/>
        <v>3</v>
      </c>
      <c r="N74" s="64">
        <f t="shared" si="21"/>
        <v>0</v>
      </c>
      <c r="O74" s="64">
        <f t="shared" si="21"/>
        <v>0</v>
      </c>
      <c r="P74" s="64">
        <f t="shared" si="21"/>
        <v>0</v>
      </c>
      <c r="Q74" s="64">
        <f t="shared" si="21"/>
        <v>3</v>
      </c>
      <c r="R74" s="48">
        <f t="shared" si="21"/>
        <v>0</v>
      </c>
      <c r="S74" s="48">
        <f t="shared" si="21"/>
        <v>0</v>
      </c>
      <c r="T74" s="48">
        <f t="shared" si="21"/>
        <v>0</v>
      </c>
      <c r="U74" s="48">
        <f t="shared" si="21"/>
        <v>0</v>
      </c>
      <c r="V74" s="48">
        <f t="shared" si="21"/>
        <v>64650</v>
      </c>
      <c r="X74" s="150"/>
      <c r="Y74" s="150"/>
    </row>
    <row r="75" spans="1:25" s="1" customFormat="1" ht="12.75">
      <c r="A75" s="82" t="s">
        <v>44</v>
      </c>
      <c r="B75" s="83">
        <v>13</v>
      </c>
      <c r="C75" s="83">
        <v>9</v>
      </c>
      <c r="D75" s="83">
        <v>22230</v>
      </c>
      <c r="E75" s="82">
        <v>22230</v>
      </c>
      <c r="F75" s="82"/>
      <c r="G75" s="82"/>
      <c r="H75" s="51">
        <f>SUM(E75:G75)</f>
        <v>22230</v>
      </c>
      <c r="I75" s="75">
        <v>1</v>
      </c>
      <c r="J75" s="75">
        <f>37.5*I75</f>
        <v>37.5</v>
      </c>
      <c r="K75" s="76">
        <v>21</v>
      </c>
      <c r="L75" s="76">
        <v>3</v>
      </c>
      <c r="M75" s="51">
        <v>1</v>
      </c>
      <c r="N75" s="51"/>
      <c r="O75" s="51"/>
      <c r="P75" s="51"/>
      <c r="Q75" s="51">
        <f>SUM(M75:P75)</f>
        <v>1</v>
      </c>
      <c r="R75" s="66"/>
      <c r="S75" s="47"/>
      <c r="T75" s="47"/>
      <c r="U75" s="47"/>
      <c r="V75" s="56">
        <f>H75+T75</f>
        <v>22230</v>
      </c>
      <c r="X75" s="131"/>
      <c r="Y75" s="131"/>
    </row>
    <row r="76" spans="1:26" s="1" customFormat="1" ht="12.75">
      <c r="A76" s="104" t="s">
        <v>75</v>
      </c>
      <c r="B76" s="79">
        <v>13</v>
      </c>
      <c r="C76" s="98">
        <v>9</v>
      </c>
      <c r="D76" s="74">
        <v>22230</v>
      </c>
      <c r="E76" s="51">
        <v>22230</v>
      </c>
      <c r="F76" s="51">
        <v>900</v>
      </c>
      <c r="G76" s="51">
        <v>500</v>
      </c>
      <c r="H76" s="51">
        <f>SUM(E76:G76)</f>
        <v>23630</v>
      </c>
      <c r="I76" s="80">
        <v>1</v>
      </c>
      <c r="J76" s="75">
        <f>37.5*I76</f>
        <v>37.5</v>
      </c>
      <c r="K76" s="81">
        <v>23</v>
      </c>
      <c r="L76" s="81">
        <v>2</v>
      </c>
      <c r="M76" s="51">
        <v>1</v>
      </c>
      <c r="N76" s="51"/>
      <c r="O76" s="51"/>
      <c r="P76" s="51"/>
      <c r="Q76" s="51">
        <f>SUM(M76:P76)</f>
        <v>1</v>
      </c>
      <c r="R76" s="66"/>
      <c r="S76" s="47"/>
      <c r="T76" s="47"/>
      <c r="U76" s="47"/>
      <c r="V76" s="56">
        <f>H76+T76</f>
        <v>23630</v>
      </c>
      <c r="X76" s="131" t="s">
        <v>142</v>
      </c>
      <c r="Y76" s="131" t="s">
        <v>143</v>
      </c>
      <c r="Z76" s="1">
        <v>4</v>
      </c>
    </row>
    <row r="77" spans="1:26" s="1" customFormat="1" ht="12.75">
      <c r="A77" s="82" t="s">
        <v>88</v>
      </c>
      <c r="B77" s="83">
        <v>13</v>
      </c>
      <c r="C77" s="83">
        <v>9</v>
      </c>
      <c r="D77" s="83">
        <v>22230</v>
      </c>
      <c r="E77" s="82">
        <v>22230</v>
      </c>
      <c r="F77" s="82"/>
      <c r="G77" s="82"/>
      <c r="H77" s="51">
        <f>SUM(E77:G77)</f>
        <v>22230</v>
      </c>
      <c r="I77" s="75">
        <v>1</v>
      </c>
      <c r="J77" s="75">
        <f>37.5*I77</f>
        <v>37.5</v>
      </c>
      <c r="K77" s="76">
        <v>21</v>
      </c>
      <c r="L77" s="76">
        <v>7</v>
      </c>
      <c r="M77" s="51">
        <v>1</v>
      </c>
      <c r="N77" s="51"/>
      <c r="O77" s="51"/>
      <c r="P77" s="51"/>
      <c r="Q77" s="51">
        <f>SUM(M77:P77)</f>
        <v>1</v>
      </c>
      <c r="R77" s="66"/>
      <c r="S77" s="47"/>
      <c r="T77" s="47"/>
      <c r="U77" s="47"/>
      <c r="V77" s="56">
        <f>H77+T77</f>
        <v>22230</v>
      </c>
      <c r="X77" s="131" t="s">
        <v>138</v>
      </c>
      <c r="Y77" s="131" t="s">
        <v>137</v>
      </c>
      <c r="Z77" s="1">
        <v>3</v>
      </c>
    </row>
    <row r="78" spans="1:25" s="1" customFormat="1" ht="12.75">
      <c r="A78" s="82"/>
      <c r="B78" s="83"/>
      <c r="C78" s="147"/>
      <c r="D78" s="78">
        <f aca="true" t="shared" si="22" ref="D78:V78">SUM(D75:D77)</f>
        <v>66690</v>
      </c>
      <c r="E78" s="78">
        <f t="shared" si="22"/>
        <v>66690</v>
      </c>
      <c r="F78" s="78">
        <f t="shared" si="22"/>
        <v>900</v>
      </c>
      <c r="G78" s="78">
        <f t="shared" si="22"/>
        <v>500</v>
      </c>
      <c r="H78" s="78">
        <f t="shared" si="22"/>
        <v>68090</v>
      </c>
      <c r="I78" s="78">
        <f t="shared" si="22"/>
        <v>3</v>
      </c>
      <c r="J78" s="78">
        <f t="shared" si="22"/>
        <v>112.5</v>
      </c>
      <c r="K78" s="78">
        <f t="shared" si="22"/>
        <v>65</v>
      </c>
      <c r="L78" s="78">
        <f t="shared" si="22"/>
        <v>12</v>
      </c>
      <c r="M78" s="78">
        <f t="shared" si="22"/>
        <v>3</v>
      </c>
      <c r="N78" s="78">
        <f t="shared" si="22"/>
        <v>0</v>
      </c>
      <c r="O78" s="78">
        <f t="shared" si="22"/>
        <v>0</v>
      </c>
      <c r="P78" s="78">
        <f t="shared" si="22"/>
        <v>0</v>
      </c>
      <c r="Q78" s="78">
        <f t="shared" si="22"/>
        <v>3</v>
      </c>
      <c r="R78" s="78">
        <f t="shared" si="22"/>
        <v>0</v>
      </c>
      <c r="S78" s="78">
        <f t="shared" si="22"/>
        <v>0</v>
      </c>
      <c r="T78" s="78">
        <f t="shared" si="22"/>
        <v>0</v>
      </c>
      <c r="U78" s="78">
        <f t="shared" si="22"/>
        <v>0</v>
      </c>
      <c r="V78" s="78">
        <f t="shared" si="22"/>
        <v>68090</v>
      </c>
      <c r="X78" s="131"/>
      <c r="Y78" s="131"/>
    </row>
    <row r="79" spans="1:26" s="1" customFormat="1" ht="12.75">
      <c r="A79" s="82" t="s">
        <v>55</v>
      </c>
      <c r="B79" s="83">
        <v>13</v>
      </c>
      <c r="C79" s="74">
        <v>10</v>
      </c>
      <c r="D79" s="74">
        <v>22920</v>
      </c>
      <c r="E79" s="51">
        <v>22920</v>
      </c>
      <c r="F79" s="51"/>
      <c r="G79" s="51"/>
      <c r="H79" s="51">
        <f>SUM(E79:G79)</f>
        <v>22920</v>
      </c>
      <c r="I79" s="75">
        <v>1</v>
      </c>
      <c r="J79" s="75">
        <f>37.5*I79</f>
        <v>37.5</v>
      </c>
      <c r="K79" s="76">
        <v>25</v>
      </c>
      <c r="L79" s="76">
        <v>3</v>
      </c>
      <c r="M79" s="51">
        <v>1</v>
      </c>
      <c r="N79" s="51"/>
      <c r="O79" s="51"/>
      <c r="P79" s="51"/>
      <c r="Q79" s="51">
        <f>SUM(M79:P79)</f>
        <v>1</v>
      </c>
      <c r="R79" s="66"/>
      <c r="S79" s="47"/>
      <c r="T79" s="47"/>
      <c r="U79" s="47"/>
      <c r="V79" s="56">
        <f>H79+T79</f>
        <v>22920</v>
      </c>
      <c r="X79" s="131" t="s">
        <v>138</v>
      </c>
      <c r="Y79" s="131" t="s">
        <v>137</v>
      </c>
      <c r="Z79" s="1">
        <v>3</v>
      </c>
    </row>
    <row r="80" spans="1:26" s="1" customFormat="1" ht="12.75">
      <c r="A80" s="95" t="s">
        <v>68</v>
      </c>
      <c r="B80" s="79">
        <v>13</v>
      </c>
      <c r="C80" s="83">
        <v>10</v>
      </c>
      <c r="D80" s="83">
        <v>22920</v>
      </c>
      <c r="E80" s="82">
        <f>D80*I80</f>
        <v>6876</v>
      </c>
      <c r="F80" s="82">
        <v>700</v>
      </c>
      <c r="G80" s="82">
        <v>400</v>
      </c>
      <c r="H80" s="51">
        <f>SUM(E80:G80)</f>
        <v>7976</v>
      </c>
      <c r="I80" s="80">
        <v>0.3</v>
      </c>
      <c r="J80" s="75">
        <f>37.5*I80</f>
        <v>11.25</v>
      </c>
      <c r="K80" s="81">
        <v>25</v>
      </c>
      <c r="L80" s="81"/>
      <c r="M80" s="51">
        <v>1</v>
      </c>
      <c r="N80" s="51"/>
      <c r="O80" s="51"/>
      <c r="P80" s="51"/>
      <c r="Q80" s="51">
        <f>SUM(M80:P80)</f>
        <v>1</v>
      </c>
      <c r="R80" s="66"/>
      <c r="S80" s="47"/>
      <c r="T80" s="47"/>
      <c r="U80" s="47"/>
      <c r="V80" s="56">
        <f>H80+T80</f>
        <v>7976</v>
      </c>
      <c r="X80" s="131" t="s">
        <v>139</v>
      </c>
      <c r="Y80" s="131" t="s">
        <v>137</v>
      </c>
      <c r="Z80" s="1">
        <v>4</v>
      </c>
    </row>
    <row r="81" spans="1:25" s="1" customFormat="1" ht="12.75">
      <c r="A81" s="82"/>
      <c r="B81" s="83"/>
      <c r="C81" s="77">
        <v>10</v>
      </c>
      <c r="D81" s="78">
        <f aca="true" t="shared" si="23" ref="D81:V81">SUM(D79:D80)</f>
        <v>45840</v>
      </c>
      <c r="E81" s="78">
        <f t="shared" si="23"/>
        <v>29796</v>
      </c>
      <c r="F81" s="78">
        <f t="shared" si="23"/>
        <v>700</v>
      </c>
      <c r="G81" s="78">
        <f t="shared" si="23"/>
        <v>400</v>
      </c>
      <c r="H81" s="78">
        <f t="shared" si="23"/>
        <v>30896</v>
      </c>
      <c r="I81" s="109">
        <f t="shared" si="23"/>
        <v>1.3</v>
      </c>
      <c r="J81" s="109">
        <f t="shared" si="23"/>
        <v>48.75</v>
      </c>
      <c r="K81" s="78">
        <f t="shared" si="23"/>
        <v>50</v>
      </c>
      <c r="L81" s="78">
        <f t="shared" si="23"/>
        <v>3</v>
      </c>
      <c r="M81" s="78">
        <f t="shared" si="23"/>
        <v>2</v>
      </c>
      <c r="N81" s="78">
        <f t="shared" si="23"/>
        <v>0</v>
      </c>
      <c r="O81" s="78">
        <f t="shared" si="23"/>
        <v>0</v>
      </c>
      <c r="P81" s="78">
        <f t="shared" si="23"/>
        <v>0</v>
      </c>
      <c r="Q81" s="78">
        <f t="shared" si="23"/>
        <v>2</v>
      </c>
      <c r="R81" s="49">
        <f t="shared" si="23"/>
        <v>0</v>
      </c>
      <c r="S81" s="49">
        <f t="shared" si="23"/>
        <v>0</v>
      </c>
      <c r="T81" s="49">
        <f t="shared" si="23"/>
        <v>0</v>
      </c>
      <c r="U81" s="49">
        <f t="shared" si="23"/>
        <v>0</v>
      </c>
      <c r="V81" s="114">
        <f t="shared" si="23"/>
        <v>30896</v>
      </c>
      <c r="X81" s="131"/>
      <c r="Y81" s="131"/>
    </row>
    <row r="82" spans="1:26" s="1" customFormat="1" ht="12.75">
      <c r="A82" s="82" t="s">
        <v>39</v>
      </c>
      <c r="B82" s="74">
        <v>13</v>
      </c>
      <c r="C82" s="83">
        <v>11</v>
      </c>
      <c r="D82" s="83">
        <v>23600</v>
      </c>
      <c r="E82" s="82">
        <v>23600</v>
      </c>
      <c r="F82" s="82">
        <v>2500</v>
      </c>
      <c r="G82" s="82">
        <v>4850</v>
      </c>
      <c r="H82" s="51">
        <f aca="true" t="shared" si="24" ref="H82:H87">SUM(E82:G82)</f>
        <v>30950</v>
      </c>
      <c r="I82" s="75">
        <v>1</v>
      </c>
      <c r="J82" s="75">
        <f aca="true" t="shared" si="25" ref="J82:J87">37.5*I82</f>
        <v>37.5</v>
      </c>
      <c r="K82" s="76">
        <v>29</v>
      </c>
      <c r="L82" s="76">
        <v>3</v>
      </c>
      <c r="M82" s="51">
        <v>1</v>
      </c>
      <c r="N82" s="51"/>
      <c r="O82" s="51"/>
      <c r="P82" s="51"/>
      <c r="Q82" s="51">
        <f aca="true" t="shared" si="26" ref="Q82:Q87">SUM(M82:P82)</f>
        <v>1</v>
      </c>
      <c r="R82" s="66"/>
      <c r="S82" s="47"/>
      <c r="T82" s="47"/>
      <c r="U82" s="47"/>
      <c r="V82" s="56">
        <f aca="true" t="shared" si="27" ref="V82:V87">H82+T82</f>
        <v>30950</v>
      </c>
      <c r="X82" s="131" t="s">
        <v>141</v>
      </c>
      <c r="Y82" s="131" t="s">
        <v>137</v>
      </c>
      <c r="Z82" s="1">
        <v>4</v>
      </c>
    </row>
    <row r="83" spans="1:25" s="1" customFormat="1" ht="12.75">
      <c r="A83" s="82" t="s">
        <v>43</v>
      </c>
      <c r="B83" s="74">
        <v>13</v>
      </c>
      <c r="C83" s="83">
        <v>11</v>
      </c>
      <c r="D83" s="83">
        <v>23600</v>
      </c>
      <c r="E83" s="82">
        <v>23600</v>
      </c>
      <c r="F83" s="82"/>
      <c r="G83" s="82"/>
      <c r="H83" s="51">
        <f t="shared" si="24"/>
        <v>23600</v>
      </c>
      <c r="I83" s="75">
        <v>1</v>
      </c>
      <c r="J83" s="75">
        <f t="shared" si="25"/>
        <v>37.5</v>
      </c>
      <c r="K83" s="76">
        <v>30</v>
      </c>
      <c r="L83" s="76">
        <v>2</v>
      </c>
      <c r="M83" s="51">
        <v>1</v>
      </c>
      <c r="N83" s="51"/>
      <c r="O83" s="51"/>
      <c r="P83" s="51"/>
      <c r="Q83" s="51">
        <f t="shared" si="26"/>
        <v>1</v>
      </c>
      <c r="R83" s="66"/>
      <c r="S83" s="47"/>
      <c r="T83" s="47"/>
      <c r="U83" s="47"/>
      <c r="V83" s="56">
        <f t="shared" si="27"/>
        <v>23600</v>
      </c>
      <c r="X83" s="131"/>
      <c r="Y83" s="131"/>
    </row>
    <row r="84" spans="1:25" s="1" customFormat="1" ht="12.75">
      <c r="A84" s="82" t="s">
        <v>71</v>
      </c>
      <c r="B84" s="74">
        <v>13</v>
      </c>
      <c r="C84" s="83">
        <v>11</v>
      </c>
      <c r="D84" s="83">
        <v>23600</v>
      </c>
      <c r="E84" s="82">
        <v>23600</v>
      </c>
      <c r="F84" s="82"/>
      <c r="G84" s="82">
        <v>2800</v>
      </c>
      <c r="H84" s="51">
        <f t="shared" si="24"/>
        <v>26400</v>
      </c>
      <c r="I84" s="75">
        <v>1</v>
      </c>
      <c r="J84" s="75">
        <f t="shared" si="25"/>
        <v>37.5</v>
      </c>
      <c r="K84" s="76">
        <v>30</v>
      </c>
      <c r="L84" s="76">
        <v>1</v>
      </c>
      <c r="M84" s="51">
        <v>1</v>
      </c>
      <c r="N84" s="51"/>
      <c r="O84" s="51"/>
      <c r="P84" s="51"/>
      <c r="Q84" s="51">
        <f t="shared" si="26"/>
        <v>1</v>
      </c>
      <c r="R84" s="66"/>
      <c r="S84" s="47"/>
      <c r="T84" s="47"/>
      <c r="U84" s="47"/>
      <c r="V84" s="56">
        <f t="shared" si="27"/>
        <v>26400</v>
      </c>
      <c r="X84" s="131"/>
      <c r="Y84" s="131"/>
    </row>
    <row r="85" spans="1:26" s="1" customFormat="1" ht="12" customHeight="1">
      <c r="A85" s="82" t="s">
        <v>87</v>
      </c>
      <c r="B85" s="74">
        <v>13</v>
      </c>
      <c r="C85" s="83">
        <v>11</v>
      </c>
      <c r="D85" s="83">
        <v>23600</v>
      </c>
      <c r="E85" s="82">
        <v>23600</v>
      </c>
      <c r="F85" s="82"/>
      <c r="G85" s="82"/>
      <c r="H85" s="51">
        <f t="shared" si="24"/>
        <v>23600</v>
      </c>
      <c r="I85" s="75">
        <v>1</v>
      </c>
      <c r="J85" s="75">
        <f t="shared" si="25"/>
        <v>37.5</v>
      </c>
      <c r="K85" s="76">
        <v>31</v>
      </c>
      <c r="L85" s="76">
        <v>3</v>
      </c>
      <c r="M85" s="51">
        <v>1</v>
      </c>
      <c r="N85" s="51"/>
      <c r="O85" s="51"/>
      <c r="P85" s="51"/>
      <c r="Q85" s="51">
        <f t="shared" si="26"/>
        <v>1</v>
      </c>
      <c r="R85" s="66"/>
      <c r="S85" s="47"/>
      <c r="T85" s="47"/>
      <c r="U85" s="47"/>
      <c r="V85" s="56">
        <f t="shared" si="27"/>
        <v>23600</v>
      </c>
      <c r="X85" s="131" t="s">
        <v>141</v>
      </c>
      <c r="Y85" s="131" t="s">
        <v>137</v>
      </c>
      <c r="Z85" s="1">
        <v>4</v>
      </c>
    </row>
    <row r="86" spans="1:25" s="1" customFormat="1" ht="12.75">
      <c r="A86" s="82" t="s">
        <v>94</v>
      </c>
      <c r="B86" s="74">
        <v>13</v>
      </c>
      <c r="C86" s="83">
        <v>11</v>
      </c>
      <c r="D86" s="83">
        <v>23600</v>
      </c>
      <c r="E86" s="82">
        <v>23600</v>
      </c>
      <c r="F86" s="82"/>
      <c r="G86" s="82">
        <v>1000</v>
      </c>
      <c r="H86" s="51">
        <f t="shared" si="24"/>
        <v>24600</v>
      </c>
      <c r="I86" s="75">
        <v>1</v>
      </c>
      <c r="J86" s="75">
        <f t="shared" si="25"/>
        <v>37.5</v>
      </c>
      <c r="K86" s="76">
        <v>29</v>
      </c>
      <c r="L86" s="76">
        <v>4</v>
      </c>
      <c r="M86" s="51">
        <v>1</v>
      </c>
      <c r="N86" s="51"/>
      <c r="O86" s="51"/>
      <c r="P86" s="51"/>
      <c r="Q86" s="51">
        <f t="shared" si="26"/>
        <v>1</v>
      </c>
      <c r="R86" s="66"/>
      <c r="S86" s="47"/>
      <c r="T86" s="47"/>
      <c r="U86" s="47"/>
      <c r="V86" s="56">
        <f t="shared" si="27"/>
        <v>24600</v>
      </c>
      <c r="X86" s="131"/>
      <c r="Y86" s="131"/>
    </row>
    <row r="87" spans="1:25" s="1" customFormat="1" ht="12.75">
      <c r="A87" s="82" t="s">
        <v>100</v>
      </c>
      <c r="B87" s="74">
        <v>13</v>
      </c>
      <c r="C87" s="83">
        <v>11</v>
      </c>
      <c r="D87" s="83">
        <v>23600</v>
      </c>
      <c r="E87" s="82">
        <f>D87*I87</f>
        <v>14160</v>
      </c>
      <c r="F87" s="82"/>
      <c r="G87" s="82">
        <v>690</v>
      </c>
      <c r="H87" s="51">
        <f t="shared" si="24"/>
        <v>14850</v>
      </c>
      <c r="I87" s="75">
        <v>0.6</v>
      </c>
      <c r="J87" s="75">
        <f t="shared" si="25"/>
        <v>22.5</v>
      </c>
      <c r="K87" s="76">
        <v>29</v>
      </c>
      <c r="L87" s="76">
        <v>7</v>
      </c>
      <c r="M87" s="51">
        <v>1</v>
      </c>
      <c r="N87" s="51"/>
      <c r="O87" s="51"/>
      <c r="P87" s="51"/>
      <c r="Q87" s="51">
        <f t="shared" si="26"/>
        <v>1</v>
      </c>
      <c r="R87" s="66"/>
      <c r="S87" s="47"/>
      <c r="T87" s="47"/>
      <c r="U87" s="47"/>
      <c r="V87" s="56">
        <f t="shared" si="27"/>
        <v>14850</v>
      </c>
      <c r="X87" s="131"/>
      <c r="Y87" s="131"/>
    </row>
    <row r="88" spans="1:25" s="1" customFormat="1" ht="12.75">
      <c r="A88" s="84"/>
      <c r="B88" s="51">
        <v>13</v>
      </c>
      <c r="C88" s="103">
        <v>11</v>
      </c>
      <c r="D88" s="103">
        <f aca="true" t="shared" si="28" ref="D88:V88">SUM(D82:D87)</f>
        <v>141600</v>
      </c>
      <c r="E88" s="103">
        <f t="shared" si="28"/>
        <v>132160</v>
      </c>
      <c r="F88" s="103">
        <f t="shared" si="28"/>
        <v>2500</v>
      </c>
      <c r="G88" s="103">
        <f t="shared" si="28"/>
        <v>9340</v>
      </c>
      <c r="H88" s="103">
        <f t="shared" si="28"/>
        <v>144000</v>
      </c>
      <c r="I88" s="103">
        <f t="shared" si="28"/>
        <v>5.6</v>
      </c>
      <c r="J88" s="103">
        <f t="shared" si="28"/>
        <v>210</v>
      </c>
      <c r="K88" s="103">
        <f t="shared" si="28"/>
        <v>178</v>
      </c>
      <c r="L88" s="103">
        <f t="shared" si="28"/>
        <v>20</v>
      </c>
      <c r="M88" s="103">
        <f t="shared" si="28"/>
        <v>6</v>
      </c>
      <c r="N88" s="103">
        <f t="shared" si="28"/>
        <v>0</v>
      </c>
      <c r="O88" s="103">
        <f t="shared" si="28"/>
        <v>0</v>
      </c>
      <c r="P88" s="103">
        <f t="shared" si="28"/>
        <v>0</v>
      </c>
      <c r="Q88" s="103">
        <f t="shared" si="28"/>
        <v>6</v>
      </c>
      <c r="R88" s="103">
        <f t="shared" si="28"/>
        <v>0</v>
      </c>
      <c r="S88" s="103">
        <f t="shared" si="28"/>
        <v>0</v>
      </c>
      <c r="T88" s="103">
        <f t="shared" si="28"/>
        <v>0</v>
      </c>
      <c r="U88" s="103">
        <f t="shared" si="28"/>
        <v>0</v>
      </c>
      <c r="V88" s="103">
        <f t="shared" si="28"/>
        <v>144000</v>
      </c>
      <c r="X88" s="131"/>
      <c r="Y88" s="131"/>
    </row>
    <row r="89" spans="1:26" s="1" customFormat="1" ht="12.75">
      <c r="A89" s="51" t="s">
        <v>42</v>
      </c>
      <c r="B89" s="74">
        <v>13</v>
      </c>
      <c r="C89" s="83">
        <v>12</v>
      </c>
      <c r="D89" s="83">
        <v>24290</v>
      </c>
      <c r="E89" s="82">
        <v>24290</v>
      </c>
      <c r="F89" s="82">
        <v>1400</v>
      </c>
      <c r="G89" s="82">
        <v>1000</v>
      </c>
      <c r="H89" s="51">
        <f>SUM(E89:G89)</f>
        <v>26690</v>
      </c>
      <c r="I89" s="75">
        <v>1</v>
      </c>
      <c r="J89" s="75">
        <f>37.5*I89</f>
        <v>37.5</v>
      </c>
      <c r="K89" s="76">
        <v>32</v>
      </c>
      <c r="L89" s="76"/>
      <c r="M89" s="51">
        <v>1</v>
      </c>
      <c r="N89" s="51"/>
      <c r="O89" s="51"/>
      <c r="P89" s="51"/>
      <c r="Q89" s="51">
        <f>SUM(M89:P89)</f>
        <v>1</v>
      </c>
      <c r="R89" s="66"/>
      <c r="S89" s="47"/>
      <c r="T89" s="47"/>
      <c r="U89" s="47"/>
      <c r="V89" s="56">
        <f>H89+T89</f>
        <v>26690</v>
      </c>
      <c r="X89" s="131" t="s">
        <v>139</v>
      </c>
      <c r="Y89" s="131" t="s">
        <v>137</v>
      </c>
      <c r="Z89" s="1" t="s">
        <v>145</v>
      </c>
    </row>
    <row r="90" spans="1:26" s="1" customFormat="1" ht="12.75">
      <c r="A90" s="82" t="s">
        <v>48</v>
      </c>
      <c r="B90" s="74">
        <v>13</v>
      </c>
      <c r="C90" s="83">
        <v>12</v>
      </c>
      <c r="D90" s="83">
        <v>24290</v>
      </c>
      <c r="E90" s="82">
        <v>24290</v>
      </c>
      <c r="F90" s="82">
        <v>2900</v>
      </c>
      <c r="G90" s="82">
        <v>4320</v>
      </c>
      <c r="H90" s="51">
        <f>SUM(E90:G90)</f>
        <v>31510</v>
      </c>
      <c r="I90" s="75">
        <v>1</v>
      </c>
      <c r="J90" s="75">
        <f>37.5*I90</f>
        <v>37.5</v>
      </c>
      <c r="K90" s="76">
        <v>32</v>
      </c>
      <c r="L90" s="76"/>
      <c r="M90" s="51">
        <v>1</v>
      </c>
      <c r="N90" s="51"/>
      <c r="O90" s="51"/>
      <c r="P90" s="51"/>
      <c r="Q90" s="51">
        <f>SUM(M90:P90)</f>
        <v>1</v>
      </c>
      <c r="R90" s="66"/>
      <c r="S90" s="47"/>
      <c r="T90" s="60"/>
      <c r="U90" s="60"/>
      <c r="V90" s="56">
        <f>H90+T90</f>
        <v>31510</v>
      </c>
      <c r="X90" s="131" t="s">
        <v>139</v>
      </c>
      <c r="Y90" s="131" t="s">
        <v>137</v>
      </c>
      <c r="Z90" s="1">
        <v>5</v>
      </c>
    </row>
    <row r="91" spans="1:25" s="1" customFormat="1" ht="12.75">
      <c r="A91" s="51" t="s">
        <v>49</v>
      </c>
      <c r="B91" s="74">
        <v>13</v>
      </c>
      <c r="C91" s="74">
        <v>12</v>
      </c>
      <c r="D91" s="74">
        <v>24290</v>
      </c>
      <c r="E91" s="51">
        <v>24290</v>
      </c>
      <c r="F91" s="51"/>
      <c r="G91" s="51"/>
      <c r="H91" s="51">
        <f>SUM(E91:G91)</f>
        <v>24290</v>
      </c>
      <c r="I91" s="75">
        <v>1</v>
      </c>
      <c r="J91" s="75">
        <f>37.5*I91</f>
        <v>37.5</v>
      </c>
      <c r="K91" s="76">
        <v>32</v>
      </c>
      <c r="L91" s="76"/>
      <c r="M91" s="51">
        <v>1</v>
      </c>
      <c r="N91" s="51"/>
      <c r="O91" s="51"/>
      <c r="P91" s="51"/>
      <c r="Q91" s="51">
        <f>SUM(M91:P91)</f>
        <v>1</v>
      </c>
      <c r="R91" s="66"/>
      <c r="S91" s="47"/>
      <c r="T91" s="47"/>
      <c r="U91" s="47"/>
      <c r="V91" s="56">
        <f>H91+T91</f>
        <v>24290</v>
      </c>
      <c r="X91" s="131"/>
      <c r="Y91" s="131"/>
    </row>
    <row r="92" spans="1:26" s="1" customFormat="1" ht="12.75">
      <c r="A92" s="82" t="s">
        <v>57</v>
      </c>
      <c r="B92" s="74">
        <v>13</v>
      </c>
      <c r="C92" s="83">
        <v>12</v>
      </c>
      <c r="D92" s="83">
        <v>24290</v>
      </c>
      <c r="E92" s="82">
        <v>12145</v>
      </c>
      <c r="F92" s="82">
        <v>1000</v>
      </c>
      <c r="G92" s="82"/>
      <c r="H92" s="51">
        <f>SUM(E92:G92)</f>
        <v>13145</v>
      </c>
      <c r="I92" s="75">
        <v>0.5</v>
      </c>
      <c r="J92" s="75">
        <f>37.5*I92</f>
        <v>18.75</v>
      </c>
      <c r="K92" s="76">
        <v>32</v>
      </c>
      <c r="L92" s="76"/>
      <c r="M92" s="51">
        <v>1</v>
      </c>
      <c r="N92" s="51"/>
      <c r="O92" s="51"/>
      <c r="P92" s="51"/>
      <c r="Q92" s="51">
        <f>SUM(M92:P92)</f>
        <v>1</v>
      </c>
      <c r="R92" s="66"/>
      <c r="S92" s="47"/>
      <c r="T92" s="47"/>
      <c r="U92" s="47"/>
      <c r="V92" s="56">
        <f>H92+T92</f>
        <v>13145</v>
      </c>
      <c r="X92" s="131" t="s">
        <v>139</v>
      </c>
      <c r="Y92" s="131" t="s">
        <v>137</v>
      </c>
      <c r="Z92" s="1">
        <v>4</v>
      </c>
    </row>
    <row r="93" spans="1:25" s="1" customFormat="1" ht="12.75">
      <c r="A93" s="53"/>
      <c r="B93" s="79">
        <v>13</v>
      </c>
      <c r="C93" s="77">
        <v>12</v>
      </c>
      <c r="D93" s="77">
        <f aca="true" t="shared" si="29" ref="D93:V93">SUM(D89:D92)</f>
        <v>97160</v>
      </c>
      <c r="E93" s="77">
        <f t="shared" si="29"/>
        <v>85015</v>
      </c>
      <c r="F93" s="77">
        <f t="shared" si="29"/>
        <v>5300</v>
      </c>
      <c r="G93" s="77">
        <f t="shared" si="29"/>
        <v>5320</v>
      </c>
      <c r="H93" s="77">
        <f t="shared" si="29"/>
        <v>95635</v>
      </c>
      <c r="I93" s="77">
        <f t="shared" si="29"/>
        <v>3.5</v>
      </c>
      <c r="J93" s="77">
        <f t="shared" si="29"/>
        <v>131.25</v>
      </c>
      <c r="K93" s="77">
        <f t="shared" si="29"/>
        <v>128</v>
      </c>
      <c r="L93" s="77">
        <f t="shared" si="29"/>
        <v>0</v>
      </c>
      <c r="M93" s="77">
        <f t="shared" si="29"/>
        <v>4</v>
      </c>
      <c r="N93" s="77">
        <f t="shared" si="29"/>
        <v>0</v>
      </c>
      <c r="O93" s="77">
        <f t="shared" si="29"/>
        <v>0</v>
      </c>
      <c r="P93" s="77">
        <f t="shared" si="29"/>
        <v>0</v>
      </c>
      <c r="Q93" s="77">
        <f t="shared" si="29"/>
        <v>4</v>
      </c>
      <c r="R93" s="77">
        <f t="shared" si="29"/>
        <v>0</v>
      </c>
      <c r="S93" s="77">
        <f t="shared" si="29"/>
        <v>0</v>
      </c>
      <c r="T93" s="77">
        <f t="shared" si="29"/>
        <v>0</v>
      </c>
      <c r="U93" s="77">
        <f t="shared" si="29"/>
        <v>0</v>
      </c>
      <c r="V93" s="77">
        <f t="shared" si="29"/>
        <v>95635</v>
      </c>
      <c r="X93" s="131"/>
      <c r="Y93" s="131"/>
    </row>
    <row r="94" spans="1:25" s="1" customFormat="1" ht="12.75">
      <c r="A94" s="85" t="s">
        <v>9</v>
      </c>
      <c r="B94" s="52">
        <v>13</v>
      </c>
      <c r="C94" s="52"/>
      <c r="D94" s="52">
        <f aca="true" t="shared" si="30" ref="D94:V94">D70+D74+D78+D81+D88+D93</f>
        <v>436120</v>
      </c>
      <c r="E94" s="52">
        <f t="shared" si="30"/>
        <v>398491</v>
      </c>
      <c r="F94" s="52">
        <f t="shared" si="30"/>
        <v>9400</v>
      </c>
      <c r="G94" s="52">
        <f t="shared" si="30"/>
        <v>15560</v>
      </c>
      <c r="H94" s="52">
        <f t="shared" si="30"/>
        <v>423451</v>
      </c>
      <c r="I94" s="52">
        <f t="shared" si="30"/>
        <v>17.4</v>
      </c>
      <c r="J94" s="52">
        <f t="shared" si="30"/>
        <v>652.5</v>
      </c>
      <c r="K94" s="52">
        <f t="shared" si="30"/>
        <v>495</v>
      </c>
      <c r="L94" s="52">
        <f t="shared" si="30"/>
        <v>47</v>
      </c>
      <c r="M94" s="52">
        <f t="shared" si="30"/>
        <v>19</v>
      </c>
      <c r="N94" s="52">
        <f t="shared" si="30"/>
        <v>0</v>
      </c>
      <c r="O94" s="52">
        <f t="shared" si="30"/>
        <v>0</v>
      </c>
      <c r="P94" s="52">
        <f t="shared" si="30"/>
        <v>0</v>
      </c>
      <c r="Q94" s="52">
        <f t="shared" si="30"/>
        <v>19</v>
      </c>
      <c r="R94" s="52">
        <f t="shared" si="30"/>
        <v>0</v>
      </c>
      <c r="S94" s="52">
        <f t="shared" si="30"/>
        <v>0</v>
      </c>
      <c r="T94" s="52">
        <f t="shared" si="30"/>
        <v>0</v>
      </c>
      <c r="U94" s="52">
        <f t="shared" si="30"/>
        <v>0</v>
      </c>
      <c r="V94" s="52">
        <f t="shared" si="30"/>
        <v>423451</v>
      </c>
      <c r="X94" s="131"/>
      <c r="Y94" s="131"/>
    </row>
    <row r="95" spans="1:26" s="1" customFormat="1" ht="12.75">
      <c r="A95" s="82" t="s">
        <v>158</v>
      </c>
      <c r="B95" s="83">
        <v>14</v>
      </c>
      <c r="C95" s="77">
        <v>10</v>
      </c>
      <c r="D95" s="77">
        <v>24770</v>
      </c>
      <c r="E95" s="64">
        <v>24770</v>
      </c>
      <c r="F95" s="64"/>
      <c r="G95" s="64">
        <v>1800</v>
      </c>
      <c r="H95" s="51">
        <f>SUM(E95:G95)</f>
        <v>26570</v>
      </c>
      <c r="I95" s="75">
        <v>1</v>
      </c>
      <c r="J95" s="75">
        <f>37.5*I95</f>
        <v>37.5</v>
      </c>
      <c r="K95" s="76">
        <v>25</v>
      </c>
      <c r="L95" s="76">
        <v>1</v>
      </c>
      <c r="M95" s="103">
        <v>1</v>
      </c>
      <c r="N95" s="54"/>
      <c r="O95" s="54"/>
      <c r="P95" s="54"/>
      <c r="Q95" s="64">
        <f>SUM(M95:P95)</f>
        <v>1</v>
      </c>
      <c r="R95" s="66"/>
      <c r="S95" s="47"/>
      <c r="T95" s="47"/>
      <c r="U95" s="47"/>
      <c r="V95" s="56">
        <f>H95+T95</f>
        <v>26570</v>
      </c>
      <c r="X95" s="131" t="s">
        <v>149</v>
      </c>
      <c r="Y95" s="131" t="s">
        <v>150</v>
      </c>
      <c r="Z95" s="1">
        <v>8</v>
      </c>
    </row>
    <row r="96" spans="1:25" s="1" customFormat="1" ht="12.75">
      <c r="A96" s="82" t="s">
        <v>103</v>
      </c>
      <c r="B96" s="74">
        <v>14</v>
      </c>
      <c r="C96" s="77">
        <v>10</v>
      </c>
      <c r="D96" s="77">
        <v>24770</v>
      </c>
      <c r="E96" s="64">
        <v>24770</v>
      </c>
      <c r="F96" s="64">
        <v>1100</v>
      </c>
      <c r="G96" s="64">
        <v>900</v>
      </c>
      <c r="H96" s="51">
        <f>SUM(E96:G96)</f>
        <v>26770</v>
      </c>
      <c r="I96" s="75">
        <v>1</v>
      </c>
      <c r="J96" s="75">
        <f>37.5*I96</f>
        <v>37.5</v>
      </c>
      <c r="K96" s="76">
        <v>25</v>
      </c>
      <c r="L96" s="76">
        <v>1</v>
      </c>
      <c r="M96" s="103">
        <v>1</v>
      </c>
      <c r="N96" s="54"/>
      <c r="O96" s="54"/>
      <c r="P96" s="54"/>
      <c r="Q96" s="64">
        <f>SUM(M96:P96)</f>
        <v>1</v>
      </c>
      <c r="R96" s="66"/>
      <c r="S96" s="47"/>
      <c r="T96" s="47"/>
      <c r="U96" s="47"/>
      <c r="V96" s="56">
        <f>H96+T96</f>
        <v>26770</v>
      </c>
      <c r="X96" s="131"/>
      <c r="Y96" s="131"/>
    </row>
    <row r="97" spans="1:26" s="1" customFormat="1" ht="12.75">
      <c r="A97" s="82" t="s">
        <v>80</v>
      </c>
      <c r="B97" s="83">
        <v>14</v>
      </c>
      <c r="C97" s="83">
        <v>11</v>
      </c>
      <c r="D97" s="83">
        <v>25510</v>
      </c>
      <c r="E97" s="82">
        <v>25510</v>
      </c>
      <c r="F97" s="82"/>
      <c r="G97" s="82">
        <v>1500</v>
      </c>
      <c r="H97" s="51">
        <f>SUM(E97:G97)</f>
        <v>27010</v>
      </c>
      <c r="I97" s="75">
        <v>1</v>
      </c>
      <c r="J97" s="75">
        <f>37.5*I97</f>
        <v>37.5</v>
      </c>
      <c r="K97" s="76">
        <v>31</v>
      </c>
      <c r="L97" s="76">
        <v>3</v>
      </c>
      <c r="M97" s="54">
        <v>1</v>
      </c>
      <c r="N97" s="54"/>
      <c r="O97" s="54"/>
      <c r="P97" s="54"/>
      <c r="Q97" s="51">
        <f>SUM(M97:P97)</f>
        <v>1</v>
      </c>
      <c r="R97" s="66"/>
      <c r="S97" s="47"/>
      <c r="T97" s="47"/>
      <c r="U97" s="47"/>
      <c r="V97" s="56">
        <f>H97+T97</f>
        <v>27010</v>
      </c>
      <c r="X97" s="131" t="s">
        <v>146</v>
      </c>
      <c r="Y97" s="131" t="s">
        <v>148</v>
      </c>
      <c r="Z97" s="1">
        <v>2</v>
      </c>
    </row>
    <row r="98" spans="1:25" s="1" customFormat="1" ht="12.75">
      <c r="A98" s="101"/>
      <c r="B98" s="79">
        <v>14</v>
      </c>
      <c r="C98" s="77">
        <v>11</v>
      </c>
      <c r="D98" s="77">
        <f aca="true" t="shared" si="31" ref="D98:V98">SUM(D97:D97)</f>
        <v>25510</v>
      </c>
      <c r="E98" s="64">
        <f t="shared" si="31"/>
        <v>25510</v>
      </c>
      <c r="F98" s="64">
        <f t="shared" si="31"/>
        <v>0</v>
      </c>
      <c r="G98" s="64">
        <f t="shared" si="31"/>
        <v>1500</v>
      </c>
      <c r="H98" s="64">
        <f t="shared" si="31"/>
        <v>27010</v>
      </c>
      <c r="I98" s="108">
        <f t="shared" si="31"/>
        <v>1</v>
      </c>
      <c r="J98" s="108">
        <f t="shared" si="31"/>
        <v>37.5</v>
      </c>
      <c r="K98" s="64">
        <f t="shared" si="31"/>
        <v>31</v>
      </c>
      <c r="L98" s="64">
        <f t="shared" si="31"/>
        <v>3</v>
      </c>
      <c r="M98" s="64">
        <f t="shared" si="31"/>
        <v>1</v>
      </c>
      <c r="N98" s="64">
        <f t="shared" si="31"/>
        <v>0</v>
      </c>
      <c r="O98" s="64">
        <f t="shared" si="31"/>
        <v>0</v>
      </c>
      <c r="P98" s="64">
        <f t="shared" si="31"/>
        <v>0</v>
      </c>
      <c r="Q98" s="64">
        <f t="shared" si="31"/>
        <v>1</v>
      </c>
      <c r="R98" s="48">
        <f t="shared" si="31"/>
        <v>0</v>
      </c>
      <c r="S98" s="48">
        <f t="shared" si="31"/>
        <v>0</v>
      </c>
      <c r="T98" s="48">
        <f t="shared" si="31"/>
        <v>0</v>
      </c>
      <c r="U98" s="48">
        <f t="shared" si="31"/>
        <v>0</v>
      </c>
      <c r="V98" s="116">
        <f t="shared" si="31"/>
        <v>27010</v>
      </c>
      <c r="X98" s="131"/>
      <c r="Y98" s="131"/>
    </row>
    <row r="99" spans="1:26" s="1" customFormat="1" ht="12.75">
      <c r="A99" s="82" t="s">
        <v>26</v>
      </c>
      <c r="B99" s="83">
        <v>14</v>
      </c>
      <c r="C99" s="83">
        <v>12</v>
      </c>
      <c r="D99" s="83">
        <v>26250</v>
      </c>
      <c r="E99" s="82">
        <v>26250</v>
      </c>
      <c r="F99" s="82"/>
      <c r="G99" s="82">
        <v>1100</v>
      </c>
      <c r="H99" s="51">
        <f aca="true" t="shared" si="32" ref="H99:H109">SUM(E99:G99)</f>
        <v>27350</v>
      </c>
      <c r="I99" s="75">
        <v>1</v>
      </c>
      <c r="J99" s="75">
        <f aca="true" t="shared" si="33" ref="J99:J109">37.5*I99</f>
        <v>37.5</v>
      </c>
      <c r="K99" s="76">
        <v>32</v>
      </c>
      <c r="L99" s="76"/>
      <c r="M99" s="51">
        <v>1</v>
      </c>
      <c r="N99" s="51"/>
      <c r="O99" s="51"/>
      <c r="P99" s="51"/>
      <c r="Q99" s="51">
        <f aca="true" t="shared" si="34" ref="Q99:Q109">SUM(M99:P99)</f>
        <v>1</v>
      </c>
      <c r="R99" s="66"/>
      <c r="S99" s="46"/>
      <c r="T99" s="47"/>
      <c r="U99" s="47"/>
      <c r="V99" s="56">
        <f aca="true" t="shared" si="35" ref="V99:V109">H99+T99</f>
        <v>27350</v>
      </c>
      <c r="X99" s="131" t="s">
        <v>136</v>
      </c>
      <c r="Y99" s="131" t="s">
        <v>137</v>
      </c>
      <c r="Z99" s="1">
        <v>3</v>
      </c>
    </row>
    <row r="100" spans="1:26" s="1" customFormat="1" ht="12.75">
      <c r="A100" s="82" t="s">
        <v>28</v>
      </c>
      <c r="B100" s="83">
        <v>14</v>
      </c>
      <c r="C100" s="83">
        <v>12</v>
      </c>
      <c r="D100" s="83">
        <v>26250</v>
      </c>
      <c r="E100" s="82">
        <v>26250</v>
      </c>
      <c r="F100" s="82"/>
      <c r="G100" s="82">
        <v>1200</v>
      </c>
      <c r="H100" s="51">
        <f t="shared" si="32"/>
        <v>27450</v>
      </c>
      <c r="I100" s="75">
        <v>1</v>
      </c>
      <c r="J100" s="75">
        <f t="shared" si="33"/>
        <v>37.5</v>
      </c>
      <c r="K100" s="76">
        <v>32</v>
      </c>
      <c r="L100" s="76"/>
      <c r="M100" s="51">
        <v>1</v>
      </c>
      <c r="N100" s="51"/>
      <c r="O100" s="51"/>
      <c r="P100" s="51"/>
      <c r="Q100" s="51">
        <f t="shared" si="34"/>
        <v>1</v>
      </c>
      <c r="R100" s="67"/>
      <c r="S100" s="46"/>
      <c r="T100" s="47"/>
      <c r="U100" s="47"/>
      <c r="V100" s="56">
        <f t="shared" si="35"/>
        <v>27450</v>
      </c>
      <c r="X100" s="131" t="s">
        <v>138</v>
      </c>
      <c r="Y100" s="131" t="s">
        <v>137</v>
      </c>
      <c r="Z100" s="1">
        <v>3</v>
      </c>
    </row>
    <row r="101" spans="1:25" s="1" customFormat="1" ht="12.75">
      <c r="A101" s="82" t="s">
        <v>29</v>
      </c>
      <c r="B101" s="83">
        <v>14</v>
      </c>
      <c r="C101" s="83">
        <v>12</v>
      </c>
      <c r="D101" s="83">
        <v>26250</v>
      </c>
      <c r="E101" s="82">
        <v>11812</v>
      </c>
      <c r="F101" s="82"/>
      <c r="G101" s="82"/>
      <c r="H101" s="51">
        <f t="shared" si="32"/>
        <v>11812</v>
      </c>
      <c r="I101" s="75">
        <v>0.45</v>
      </c>
      <c r="J101" s="75">
        <f t="shared" si="33"/>
        <v>16.875</v>
      </c>
      <c r="K101" s="76">
        <v>32</v>
      </c>
      <c r="L101" s="76"/>
      <c r="M101" s="51">
        <v>1</v>
      </c>
      <c r="N101" s="51"/>
      <c r="O101" s="51"/>
      <c r="P101" s="51"/>
      <c r="Q101" s="51">
        <f t="shared" si="34"/>
        <v>1</v>
      </c>
      <c r="R101" s="66"/>
      <c r="S101" s="47"/>
      <c r="T101" s="47"/>
      <c r="U101" s="47"/>
      <c r="V101" s="56">
        <f t="shared" si="35"/>
        <v>11812</v>
      </c>
      <c r="X101" s="131"/>
      <c r="Y101" s="131"/>
    </row>
    <row r="102" spans="1:25" s="1" customFormat="1" ht="12.75">
      <c r="A102" s="82" t="s">
        <v>31</v>
      </c>
      <c r="B102" s="74">
        <v>14</v>
      </c>
      <c r="C102" s="83">
        <v>12</v>
      </c>
      <c r="D102" s="83">
        <v>26250</v>
      </c>
      <c r="E102" s="82">
        <f>D102*I102</f>
        <v>26250</v>
      </c>
      <c r="F102" s="82">
        <v>6300</v>
      </c>
      <c r="G102" s="82">
        <v>10140</v>
      </c>
      <c r="H102" s="51">
        <f t="shared" si="32"/>
        <v>42690</v>
      </c>
      <c r="I102" s="75">
        <v>1</v>
      </c>
      <c r="J102" s="75">
        <f t="shared" si="33"/>
        <v>37.5</v>
      </c>
      <c r="K102" s="76">
        <v>32</v>
      </c>
      <c r="L102" s="76"/>
      <c r="M102" s="51">
        <v>1</v>
      </c>
      <c r="N102" s="51"/>
      <c r="O102" s="51"/>
      <c r="P102" s="51"/>
      <c r="Q102" s="51">
        <f t="shared" si="34"/>
        <v>1</v>
      </c>
      <c r="R102" s="66"/>
      <c r="S102" s="47"/>
      <c r="T102" s="60"/>
      <c r="U102" s="60">
        <v>18000</v>
      </c>
      <c r="V102" s="56">
        <f t="shared" si="35"/>
        <v>42690</v>
      </c>
      <c r="X102" s="131"/>
      <c r="Y102" s="131"/>
    </row>
    <row r="103" spans="1:26" s="1" customFormat="1" ht="12.75">
      <c r="A103" s="82" t="s">
        <v>34</v>
      </c>
      <c r="B103" s="83">
        <v>14</v>
      </c>
      <c r="C103" s="83">
        <v>12</v>
      </c>
      <c r="D103" s="83">
        <v>26250</v>
      </c>
      <c r="E103" s="82">
        <v>26250</v>
      </c>
      <c r="F103" s="82"/>
      <c r="G103" s="82">
        <v>1500</v>
      </c>
      <c r="H103" s="51">
        <f t="shared" si="32"/>
        <v>27750</v>
      </c>
      <c r="I103" s="75">
        <v>1</v>
      </c>
      <c r="J103" s="75">
        <f t="shared" si="33"/>
        <v>37.5</v>
      </c>
      <c r="K103" s="76">
        <v>32</v>
      </c>
      <c r="L103" s="76"/>
      <c r="M103" s="51">
        <v>1</v>
      </c>
      <c r="N103" s="51"/>
      <c r="O103" s="51"/>
      <c r="P103" s="51"/>
      <c r="Q103" s="51">
        <f t="shared" si="34"/>
        <v>1</v>
      </c>
      <c r="R103" s="66"/>
      <c r="S103" s="47"/>
      <c r="T103" s="47"/>
      <c r="U103" s="47"/>
      <c r="V103" s="56">
        <f t="shared" si="35"/>
        <v>27750</v>
      </c>
      <c r="X103" s="131" t="s">
        <v>139</v>
      </c>
      <c r="Y103" s="131" t="s">
        <v>137</v>
      </c>
      <c r="Z103" s="1">
        <v>4</v>
      </c>
    </row>
    <row r="104" spans="1:26" s="1" customFormat="1" ht="12.75">
      <c r="A104" s="82" t="s">
        <v>122</v>
      </c>
      <c r="B104" s="83">
        <v>14</v>
      </c>
      <c r="C104" s="83">
        <v>12</v>
      </c>
      <c r="D104" s="83">
        <v>26250</v>
      </c>
      <c r="E104" s="82">
        <f aca="true" t="shared" si="36" ref="E104:E109">D104*I104</f>
        <v>26250</v>
      </c>
      <c r="F104" s="82"/>
      <c r="G104" s="82"/>
      <c r="H104" s="51">
        <f t="shared" si="32"/>
        <v>26250</v>
      </c>
      <c r="I104" s="75">
        <v>1</v>
      </c>
      <c r="J104" s="75">
        <f t="shared" si="33"/>
        <v>37.5</v>
      </c>
      <c r="K104" s="76">
        <v>32</v>
      </c>
      <c r="L104" s="76"/>
      <c r="M104" s="51">
        <v>1</v>
      </c>
      <c r="N104" s="51"/>
      <c r="O104" s="51"/>
      <c r="P104" s="51"/>
      <c r="Q104" s="51">
        <f t="shared" si="34"/>
        <v>1</v>
      </c>
      <c r="R104" s="66"/>
      <c r="S104" s="47"/>
      <c r="T104" s="47"/>
      <c r="U104" s="47"/>
      <c r="V104" s="56">
        <f t="shared" si="35"/>
        <v>26250</v>
      </c>
      <c r="X104" s="131" t="s">
        <v>136</v>
      </c>
      <c r="Y104" s="131" t="s">
        <v>140</v>
      </c>
      <c r="Z104" s="1">
        <v>4</v>
      </c>
    </row>
    <row r="105" spans="1:26" s="1" customFormat="1" ht="12.75">
      <c r="A105" s="82" t="s">
        <v>54</v>
      </c>
      <c r="B105" s="83">
        <v>14</v>
      </c>
      <c r="C105" s="83">
        <v>12</v>
      </c>
      <c r="D105" s="83">
        <v>26250</v>
      </c>
      <c r="E105" s="82">
        <f t="shared" si="36"/>
        <v>26250</v>
      </c>
      <c r="F105" s="82"/>
      <c r="G105" s="82">
        <v>800</v>
      </c>
      <c r="H105" s="51">
        <f t="shared" si="32"/>
        <v>27050</v>
      </c>
      <c r="I105" s="75">
        <v>1</v>
      </c>
      <c r="J105" s="75">
        <f t="shared" si="33"/>
        <v>37.5</v>
      </c>
      <c r="K105" s="76">
        <v>32</v>
      </c>
      <c r="L105" s="76"/>
      <c r="M105" s="51">
        <v>1</v>
      </c>
      <c r="N105" s="51"/>
      <c r="O105" s="51"/>
      <c r="P105" s="51"/>
      <c r="Q105" s="51">
        <f t="shared" si="34"/>
        <v>1</v>
      </c>
      <c r="R105" s="66"/>
      <c r="S105" s="47"/>
      <c r="T105" s="47"/>
      <c r="U105" s="47"/>
      <c r="V105" s="56">
        <f t="shared" si="35"/>
        <v>27050</v>
      </c>
      <c r="X105" s="131" t="s">
        <v>142</v>
      </c>
      <c r="Y105" s="131" t="s">
        <v>137</v>
      </c>
      <c r="Z105" s="1">
        <v>3</v>
      </c>
    </row>
    <row r="106" spans="1:25" s="1" customFormat="1" ht="12.75">
      <c r="A106" s="82" t="s">
        <v>58</v>
      </c>
      <c r="B106" s="83">
        <v>14</v>
      </c>
      <c r="C106" s="83">
        <v>12</v>
      </c>
      <c r="D106" s="83">
        <v>26250</v>
      </c>
      <c r="E106" s="82">
        <f t="shared" si="36"/>
        <v>10500</v>
      </c>
      <c r="F106" s="82"/>
      <c r="G106" s="82"/>
      <c r="H106" s="51">
        <f t="shared" si="32"/>
        <v>10500</v>
      </c>
      <c r="I106" s="75">
        <v>0.4</v>
      </c>
      <c r="J106" s="75">
        <f t="shared" si="33"/>
        <v>15</v>
      </c>
      <c r="K106" s="76">
        <v>32</v>
      </c>
      <c r="L106" s="76"/>
      <c r="M106" s="51">
        <v>1</v>
      </c>
      <c r="N106" s="51"/>
      <c r="O106" s="51"/>
      <c r="P106" s="51"/>
      <c r="Q106" s="51">
        <f t="shared" si="34"/>
        <v>1</v>
      </c>
      <c r="R106" s="66"/>
      <c r="S106" s="47"/>
      <c r="T106" s="47"/>
      <c r="U106" s="47"/>
      <c r="V106" s="56">
        <f t="shared" si="35"/>
        <v>10500</v>
      </c>
      <c r="X106" s="131"/>
      <c r="Y106" s="131"/>
    </row>
    <row r="107" spans="1:26" s="1" customFormat="1" ht="12.75">
      <c r="A107" s="82" t="s">
        <v>59</v>
      </c>
      <c r="B107" s="83">
        <v>14</v>
      </c>
      <c r="C107" s="83">
        <v>12</v>
      </c>
      <c r="D107" s="83">
        <v>26250</v>
      </c>
      <c r="E107" s="82">
        <f t="shared" si="36"/>
        <v>26250</v>
      </c>
      <c r="F107" s="82"/>
      <c r="G107" s="82"/>
      <c r="H107" s="51">
        <f t="shared" si="32"/>
        <v>26250</v>
      </c>
      <c r="I107" s="75">
        <v>1</v>
      </c>
      <c r="J107" s="75">
        <f t="shared" si="33"/>
        <v>37.5</v>
      </c>
      <c r="K107" s="76">
        <v>32</v>
      </c>
      <c r="L107" s="76"/>
      <c r="M107" s="51">
        <v>1</v>
      </c>
      <c r="N107" s="51"/>
      <c r="O107" s="51"/>
      <c r="P107" s="51"/>
      <c r="Q107" s="51">
        <f t="shared" si="34"/>
        <v>1</v>
      </c>
      <c r="R107" s="66"/>
      <c r="S107" s="47"/>
      <c r="T107" s="47"/>
      <c r="U107" s="47"/>
      <c r="V107" s="56">
        <f t="shared" si="35"/>
        <v>26250</v>
      </c>
      <c r="X107" s="131" t="s">
        <v>138</v>
      </c>
      <c r="Y107" s="131" t="s">
        <v>137</v>
      </c>
      <c r="Z107" s="1">
        <v>3</v>
      </c>
    </row>
    <row r="108" spans="1:25" s="1" customFormat="1" ht="12.75">
      <c r="A108" s="82" t="s">
        <v>126</v>
      </c>
      <c r="B108" s="83">
        <v>14</v>
      </c>
      <c r="C108" s="83">
        <v>12</v>
      </c>
      <c r="D108" s="83">
        <v>26250</v>
      </c>
      <c r="E108" s="82">
        <f t="shared" si="36"/>
        <v>13125</v>
      </c>
      <c r="F108" s="82"/>
      <c r="G108" s="82"/>
      <c r="H108" s="51">
        <f t="shared" si="32"/>
        <v>13125</v>
      </c>
      <c r="I108" s="75">
        <v>0.5</v>
      </c>
      <c r="J108" s="75">
        <f t="shared" si="33"/>
        <v>18.75</v>
      </c>
      <c r="K108" s="76">
        <v>32</v>
      </c>
      <c r="L108" s="76"/>
      <c r="M108" s="51">
        <v>1</v>
      </c>
      <c r="N108" s="51"/>
      <c r="O108" s="51"/>
      <c r="P108" s="51"/>
      <c r="Q108" s="51">
        <f t="shared" si="34"/>
        <v>1</v>
      </c>
      <c r="R108" s="66"/>
      <c r="S108" s="47"/>
      <c r="T108" s="47"/>
      <c r="U108" s="47"/>
      <c r="V108" s="56">
        <f t="shared" si="35"/>
        <v>13125</v>
      </c>
      <c r="W108" s="148" t="s">
        <v>134</v>
      </c>
      <c r="X108" s="131" t="s">
        <v>146</v>
      </c>
      <c r="Y108" s="131" t="s">
        <v>147</v>
      </c>
    </row>
    <row r="109" spans="1:26" s="1" customFormat="1" ht="12.75">
      <c r="A109" s="82" t="s">
        <v>82</v>
      </c>
      <c r="B109" s="74">
        <v>14</v>
      </c>
      <c r="C109" s="83">
        <v>12</v>
      </c>
      <c r="D109" s="83">
        <v>26250</v>
      </c>
      <c r="E109" s="82">
        <f t="shared" si="36"/>
        <v>26250</v>
      </c>
      <c r="F109" s="82">
        <v>2600</v>
      </c>
      <c r="G109" s="82">
        <v>4620</v>
      </c>
      <c r="H109" s="51">
        <f t="shared" si="32"/>
        <v>33470</v>
      </c>
      <c r="I109" s="75">
        <v>1</v>
      </c>
      <c r="J109" s="75">
        <f t="shared" si="33"/>
        <v>37.5</v>
      </c>
      <c r="K109" s="76">
        <v>32</v>
      </c>
      <c r="L109" s="76"/>
      <c r="M109" s="51">
        <v>1</v>
      </c>
      <c r="N109" s="51"/>
      <c r="O109" s="51"/>
      <c r="P109" s="51"/>
      <c r="Q109" s="51">
        <f t="shared" si="34"/>
        <v>1</v>
      </c>
      <c r="R109" s="66"/>
      <c r="S109" s="47"/>
      <c r="T109" s="47"/>
      <c r="U109" s="47"/>
      <c r="V109" s="56">
        <f t="shared" si="35"/>
        <v>33470</v>
      </c>
      <c r="X109" s="131" t="s">
        <v>142</v>
      </c>
      <c r="Y109" s="131" t="s">
        <v>144</v>
      </c>
      <c r="Z109" s="1">
        <v>7</v>
      </c>
    </row>
    <row r="110" spans="1:25" s="1" customFormat="1" ht="12.75">
      <c r="A110" s="84"/>
      <c r="B110" s="51">
        <v>14</v>
      </c>
      <c r="C110" s="103">
        <v>12</v>
      </c>
      <c r="D110" s="103">
        <f aca="true" t="shared" si="37" ref="D110:V110">SUM(D99:D109)</f>
        <v>288750</v>
      </c>
      <c r="E110" s="64">
        <f t="shared" si="37"/>
        <v>245437</v>
      </c>
      <c r="F110" s="64">
        <f t="shared" si="37"/>
        <v>8900</v>
      </c>
      <c r="G110" s="64">
        <f t="shared" si="37"/>
        <v>19360</v>
      </c>
      <c r="H110" s="64">
        <f t="shared" si="37"/>
        <v>273697</v>
      </c>
      <c r="I110" s="108">
        <f t="shared" si="37"/>
        <v>9.350000000000001</v>
      </c>
      <c r="J110" s="108">
        <f t="shared" si="37"/>
        <v>350.625</v>
      </c>
      <c r="K110" s="64">
        <f t="shared" si="37"/>
        <v>352</v>
      </c>
      <c r="L110" s="64">
        <f t="shared" si="37"/>
        <v>0</v>
      </c>
      <c r="M110" s="64">
        <f t="shared" si="37"/>
        <v>11</v>
      </c>
      <c r="N110" s="64">
        <f t="shared" si="37"/>
        <v>0</v>
      </c>
      <c r="O110" s="64">
        <f t="shared" si="37"/>
        <v>0</v>
      </c>
      <c r="P110" s="64">
        <f t="shared" si="37"/>
        <v>0</v>
      </c>
      <c r="Q110" s="64">
        <f t="shared" si="37"/>
        <v>11</v>
      </c>
      <c r="R110" s="48">
        <f t="shared" si="37"/>
        <v>0</v>
      </c>
      <c r="S110" s="48">
        <f t="shared" si="37"/>
        <v>0</v>
      </c>
      <c r="T110" s="48">
        <f t="shared" si="37"/>
        <v>0</v>
      </c>
      <c r="U110" s="48">
        <f t="shared" si="37"/>
        <v>18000</v>
      </c>
      <c r="V110" s="56">
        <f t="shared" si="37"/>
        <v>273697</v>
      </c>
      <c r="X110" s="131"/>
      <c r="Y110" s="131"/>
    </row>
    <row r="111" spans="1:25" s="1" customFormat="1" ht="15.75" customHeight="1">
      <c r="A111" s="52" t="s">
        <v>9</v>
      </c>
      <c r="B111" s="52">
        <v>14</v>
      </c>
      <c r="C111" s="52"/>
      <c r="D111" s="52">
        <f aca="true" t="shared" si="38" ref="D111:V111">D95+D96+D98+D110</f>
        <v>363800</v>
      </c>
      <c r="E111" s="52">
        <f t="shared" si="38"/>
        <v>320487</v>
      </c>
      <c r="F111" s="52">
        <f t="shared" si="38"/>
        <v>10000</v>
      </c>
      <c r="G111" s="52">
        <f t="shared" si="38"/>
        <v>23560</v>
      </c>
      <c r="H111" s="52">
        <f t="shared" si="38"/>
        <v>354047</v>
      </c>
      <c r="I111" s="52">
        <f t="shared" si="38"/>
        <v>12.350000000000001</v>
      </c>
      <c r="J111" s="52">
        <f t="shared" si="38"/>
        <v>463.125</v>
      </c>
      <c r="K111" s="52">
        <f t="shared" si="38"/>
        <v>433</v>
      </c>
      <c r="L111" s="52">
        <f t="shared" si="38"/>
        <v>5</v>
      </c>
      <c r="M111" s="52">
        <f t="shared" si="38"/>
        <v>14</v>
      </c>
      <c r="N111" s="52">
        <f t="shared" si="38"/>
        <v>0</v>
      </c>
      <c r="O111" s="52">
        <f t="shared" si="38"/>
        <v>0</v>
      </c>
      <c r="P111" s="52">
        <f t="shared" si="38"/>
        <v>0</v>
      </c>
      <c r="Q111" s="52">
        <f t="shared" si="38"/>
        <v>14</v>
      </c>
      <c r="R111" s="52">
        <f t="shared" si="38"/>
        <v>0</v>
      </c>
      <c r="S111" s="52">
        <f t="shared" si="38"/>
        <v>0</v>
      </c>
      <c r="T111" s="52">
        <f t="shared" si="38"/>
        <v>0</v>
      </c>
      <c r="U111" s="52">
        <f t="shared" si="38"/>
        <v>18000</v>
      </c>
      <c r="V111" s="52">
        <f t="shared" si="38"/>
        <v>354047</v>
      </c>
      <c r="X111" s="131"/>
      <c r="Y111" s="131"/>
    </row>
    <row r="112" spans="1:25" s="2" customFormat="1" ht="19.5" customHeight="1">
      <c r="A112" s="86" t="s">
        <v>7</v>
      </c>
      <c r="B112" s="205" t="s">
        <v>124</v>
      </c>
      <c r="C112" s="205"/>
      <c r="D112" s="87">
        <f aca="true" t="shared" si="39" ref="D112:V112">D13+D14+D28+D41+D69+D94+D111</f>
        <v>1592760</v>
      </c>
      <c r="E112" s="87">
        <f t="shared" si="39"/>
        <v>1386829</v>
      </c>
      <c r="F112" s="87">
        <f t="shared" si="39"/>
        <v>21300</v>
      </c>
      <c r="G112" s="87">
        <f t="shared" si="39"/>
        <v>45380</v>
      </c>
      <c r="H112" s="87">
        <f t="shared" si="39"/>
        <v>1453509</v>
      </c>
      <c r="I112" s="87">
        <f t="shared" si="39"/>
        <v>66.75</v>
      </c>
      <c r="J112" s="87">
        <f t="shared" si="39"/>
        <v>2503.125</v>
      </c>
      <c r="K112" s="87">
        <f t="shared" si="39"/>
        <v>1687</v>
      </c>
      <c r="L112" s="87">
        <f t="shared" si="39"/>
        <v>179</v>
      </c>
      <c r="M112" s="87">
        <f t="shared" si="39"/>
        <v>54</v>
      </c>
      <c r="N112" s="87">
        <f t="shared" si="39"/>
        <v>22</v>
      </c>
      <c r="O112" s="87">
        <f t="shared" si="39"/>
        <v>0</v>
      </c>
      <c r="P112" s="87">
        <f t="shared" si="39"/>
        <v>0</v>
      </c>
      <c r="Q112" s="87">
        <f t="shared" si="39"/>
        <v>76</v>
      </c>
      <c r="R112" s="87">
        <f t="shared" si="39"/>
        <v>640</v>
      </c>
      <c r="S112" s="87">
        <f t="shared" si="39"/>
        <v>0</v>
      </c>
      <c r="T112" s="87">
        <f t="shared" si="39"/>
        <v>0</v>
      </c>
      <c r="U112" s="87">
        <f t="shared" si="39"/>
        <v>18000</v>
      </c>
      <c r="V112" s="87">
        <f t="shared" si="39"/>
        <v>1453509</v>
      </c>
      <c r="X112" s="151"/>
      <c r="Y112" s="151"/>
    </row>
    <row r="113" spans="1:25" s="142" customFormat="1" ht="16.5" customHeight="1">
      <c r="A113" s="54" t="s">
        <v>153</v>
      </c>
      <c r="B113" s="121">
        <v>2</v>
      </c>
      <c r="C113" s="121">
        <v>12</v>
      </c>
      <c r="D113" s="121">
        <v>7930</v>
      </c>
      <c r="E113" s="121">
        <v>5551</v>
      </c>
      <c r="F113" s="121"/>
      <c r="G113" s="121">
        <v>500</v>
      </c>
      <c r="H113" s="121">
        <f>SUM(E113:G113)</f>
        <v>6051</v>
      </c>
      <c r="I113" s="167">
        <v>0.7</v>
      </c>
      <c r="J113" s="121">
        <f>37.5*I113</f>
        <v>26.25</v>
      </c>
      <c r="K113" s="121">
        <v>32</v>
      </c>
      <c r="L113" s="121"/>
      <c r="M113" s="121"/>
      <c r="N113" s="121"/>
      <c r="O113" s="121"/>
      <c r="P113" s="121">
        <v>1</v>
      </c>
      <c r="Q113" s="121">
        <f>SUM(M113:P113)</f>
        <v>1</v>
      </c>
      <c r="R113" s="121"/>
      <c r="S113" s="121"/>
      <c r="T113" s="121"/>
      <c r="U113" s="121"/>
      <c r="V113" s="121">
        <f>H113+T113</f>
        <v>6051</v>
      </c>
      <c r="X113" s="166"/>
      <c r="Y113" s="166"/>
    </row>
    <row r="114" spans="1:25" s="142" customFormat="1" ht="16.5" customHeight="1">
      <c r="A114" s="86" t="s">
        <v>155</v>
      </c>
      <c r="B114" s="87"/>
      <c r="C114" s="87"/>
      <c r="D114" s="87">
        <f aca="true" t="shared" si="40" ref="D114:V114">SUM(D113)</f>
        <v>7930</v>
      </c>
      <c r="E114" s="87">
        <f t="shared" si="40"/>
        <v>5551</v>
      </c>
      <c r="F114" s="87">
        <f t="shared" si="40"/>
        <v>0</v>
      </c>
      <c r="G114" s="87">
        <f t="shared" si="40"/>
        <v>500</v>
      </c>
      <c r="H114" s="87">
        <f t="shared" si="40"/>
        <v>6051</v>
      </c>
      <c r="I114" s="112">
        <f t="shared" si="40"/>
        <v>0.7</v>
      </c>
      <c r="J114" s="87">
        <f t="shared" si="40"/>
        <v>26.25</v>
      </c>
      <c r="K114" s="87">
        <f t="shared" si="40"/>
        <v>32</v>
      </c>
      <c r="L114" s="87">
        <f t="shared" si="40"/>
        <v>0</v>
      </c>
      <c r="M114" s="87">
        <f t="shared" si="40"/>
        <v>0</v>
      </c>
      <c r="N114" s="87">
        <f t="shared" si="40"/>
        <v>0</v>
      </c>
      <c r="O114" s="87">
        <f t="shared" si="40"/>
        <v>0</v>
      </c>
      <c r="P114" s="87">
        <f t="shared" si="40"/>
        <v>1</v>
      </c>
      <c r="Q114" s="87">
        <f t="shared" si="40"/>
        <v>1</v>
      </c>
      <c r="R114" s="87">
        <f t="shared" si="40"/>
        <v>0</v>
      </c>
      <c r="S114" s="87">
        <f t="shared" si="40"/>
        <v>0</v>
      </c>
      <c r="T114" s="87">
        <f t="shared" si="40"/>
        <v>0</v>
      </c>
      <c r="U114" s="87">
        <f t="shared" si="40"/>
        <v>0</v>
      </c>
      <c r="V114" s="87">
        <f t="shared" si="40"/>
        <v>6051</v>
      </c>
      <c r="X114" s="166"/>
      <c r="Y114" s="166"/>
    </row>
    <row r="115" spans="1:25" s="2" customFormat="1" ht="21" customHeight="1">
      <c r="A115" s="105" t="s">
        <v>8</v>
      </c>
      <c r="B115" s="206"/>
      <c r="C115" s="206"/>
      <c r="D115" s="105">
        <f aca="true" t="shared" si="41" ref="D115:V115">D12+D112+D114</f>
        <v>1673960</v>
      </c>
      <c r="E115" s="105">
        <f t="shared" si="41"/>
        <v>1459950</v>
      </c>
      <c r="F115" s="105">
        <f t="shared" si="41"/>
        <v>21300</v>
      </c>
      <c r="G115" s="105">
        <f t="shared" si="41"/>
        <v>56480</v>
      </c>
      <c r="H115" s="105">
        <f t="shared" si="41"/>
        <v>1537730</v>
      </c>
      <c r="I115" s="105">
        <f t="shared" si="41"/>
        <v>73.95</v>
      </c>
      <c r="J115" s="105">
        <f t="shared" si="41"/>
        <v>2773.125</v>
      </c>
      <c r="K115" s="105">
        <f t="shared" si="41"/>
        <v>1883</v>
      </c>
      <c r="L115" s="105">
        <f t="shared" si="41"/>
        <v>201</v>
      </c>
      <c r="M115" s="105">
        <f t="shared" si="41"/>
        <v>54</v>
      </c>
      <c r="N115" s="105">
        <f t="shared" si="41"/>
        <v>22</v>
      </c>
      <c r="O115" s="105">
        <f t="shared" si="41"/>
        <v>7</v>
      </c>
      <c r="P115" s="105">
        <f t="shared" si="41"/>
        <v>1</v>
      </c>
      <c r="Q115" s="105">
        <f t="shared" si="41"/>
        <v>84</v>
      </c>
      <c r="R115" s="105">
        <f t="shared" si="41"/>
        <v>640</v>
      </c>
      <c r="S115" s="105">
        <f t="shared" si="41"/>
        <v>0</v>
      </c>
      <c r="T115" s="105">
        <f t="shared" si="41"/>
        <v>0</v>
      </c>
      <c r="U115" s="105">
        <f t="shared" si="41"/>
        <v>18000</v>
      </c>
      <c r="V115" s="105">
        <f t="shared" si="41"/>
        <v>1537730</v>
      </c>
      <c r="W115" s="29"/>
      <c r="X115" s="151"/>
      <c r="Y115" s="151"/>
    </row>
    <row r="116" spans="1:22" s="1" customFormat="1" ht="12.75">
      <c r="A116" s="118">
        <v>38261</v>
      </c>
      <c r="H116" s="1">
        <v>1537090</v>
      </c>
      <c r="I116" s="5"/>
      <c r="J116" s="5"/>
      <c r="K116" s="7"/>
      <c r="L116" s="7"/>
      <c r="M116" s="19"/>
      <c r="N116" s="20"/>
      <c r="O116" s="11"/>
      <c r="P116" s="11"/>
      <c r="Q116" s="11"/>
      <c r="R116" s="35"/>
      <c r="S116" s="33"/>
      <c r="T116" s="33"/>
      <c r="U116" s="33"/>
      <c r="V116" s="33"/>
    </row>
    <row r="117" spans="1:22" s="1" customFormat="1" ht="12.75">
      <c r="A117" s="1" t="s">
        <v>123</v>
      </c>
      <c r="H117" s="1">
        <f>R115+S115</f>
        <v>640</v>
      </c>
      <c r="I117" s="5"/>
      <c r="J117" s="5"/>
      <c r="K117" s="7"/>
      <c r="L117" s="7"/>
      <c r="M117" s="11"/>
      <c r="N117" s="11"/>
      <c r="O117" s="11"/>
      <c r="P117" s="11"/>
      <c r="Q117" s="11"/>
      <c r="R117" s="35"/>
      <c r="S117" s="33"/>
      <c r="T117" s="33"/>
      <c r="U117" s="33"/>
      <c r="V117" s="33"/>
    </row>
    <row r="118" spans="9:22" s="1" customFormat="1" ht="12.75">
      <c r="I118" s="5"/>
      <c r="J118" s="5"/>
      <c r="K118" s="7"/>
      <c r="L118" s="7"/>
      <c r="M118" s="11"/>
      <c r="N118" s="11"/>
      <c r="O118" s="11"/>
      <c r="P118" s="11"/>
      <c r="Q118" s="11"/>
      <c r="R118" s="35"/>
      <c r="S118" s="33"/>
      <c r="T118" s="33"/>
      <c r="U118" s="33"/>
      <c r="V118" s="33"/>
    </row>
    <row r="119" spans="1:22" s="1" customFormat="1" ht="12.75">
      <c r="A119" s="126">
        <v>38292</v>
      </c>
      <c r="B119" s="18"/>
      <c r="C119" s="18"/>
      <c r="D119" s="18"/>
      <c r="E119" s="18"/>
      <c r="F119" s="18"/>
      <c r="G119" s="18"/>
      <c r="H119" s="119">
        <f>SUM(H116:H118)</f>
        <v>1537730</v>
      </c>
      <c r="I119" s="17"/>
      <c r="J119" s="17"/>
      <c r="K119" s="21"/>
      <c r="L119" s="21"/>
      <c r="M119" s="12"/>
      <c r="N119" s="12"/>
      <c r="O119" s="12"/>
      <c r="P119" s="12"/>
      <c r="Q119" s="12"/>
      <c r="R119" s="35"/>
      <c r="S119" s="33"/>
      <c r="T119" s="33"/>
      <c r="U119" s="33"/>
      <c r="V119" s="33"/>
    </row>
    <row r="120" spans="1:22" s="1" customFormat="1" ht="12.75">
      <c r="A120" s="4"/>
      <c r="B120" s="4"/>
      <c r="C120" s="4"/>
      <c r="D120" s="4"/>
      <c r="E120" s="18"/>
      <c r="F120" s="18"/>
      <c r="G120" s="18"/>
      <c r="H120" s="18"/>
      <c r="I120" s="17"/>
      <c r="J120" s="17"/>
      <c r="K120" s="21"/>
      <c r="L120" s="21"/>
      <c r="M120" s="3"/>
      <c r="N120" s="3"/>
      <c r="O120" s="3"/>
      <c r="P120" s="3"/>
      <c r="Q120" s="3"/>
      <c r="R120" s="32"/>
      <c r="S120" s="33"/>
      <c r="T120" s="33"/>
      <c r="U120" s="33"/>
      <c r="V120" s="33"/>
    </row>
    <row r="121" spans="1:22" s="1" customFormat="1" ht="12.75">
      <c r="A121" s="28"/>
      <c r="B121" s="28"/>
      <c r="C121" s="28"/>
      <c r="D121" s="62" t="s">
        <v>120</v>
      </c>
      <c r="E121" s="62"/>
      <c r="F121" s="62"/>
      <c r="G121" s="28"/>
      <c r="H121" s="28"/>
      <c r="I121" s="5"/>
      <c r="J121" s="5"/>
      <c r="K121" s="7"/>
      <c r="L121" s="7"/>
      <c r="M121" s="9"/>
      <c r="N121" s="9"/>
      <c r="O121" s="9"/>
      <c r="P121" s="9"/>
      <c r="Q121" s="9"/>
      <c r="R121" s="33"/>
      <c r="S121" s="33"/>
      <c r="T121" s="33"/>
      <c r="U121" s="33"/>
      <c r="V121" s="33"/>
    </row>
    <row r="122" spans="1:22" s="1" customFormat="1" ht="12.75">
      <c r="A122" s="28"/>
      <c r="B122" s="28"/>
      <c r="C122" s="28"/>
      <c r="D122" s="28"/>
      <c r="E122" s="28" t="s">
        <v>108</v>
      </c>
      <c r="F122" s="28"/>
      <c r="G122" s="28"/>
      <c r="H122" s="28" t="s">
        <v>109</v>
      </c>
      <c r="I122" s="5"/>
      <c r="J122" s="5"/>
      <c r="K122" s="7"/>
      <c r="L122" s="7"/>
      <c r="M122" s="9"/>
      <c r="N122" s="9"/>
      <c r="O122" s="9"/>
      <c r="P122" s="9"/>
      <c r="Q122" s="9"/>
      <c r="R122" s="33"/>
      <c r="S122" s="33"/>
      <c r="T122" s="33"/>
      <c r="U122" s="33"/>
      <c r="V122" s="33"/>
    </row>
    <row r="123" spans="1:22" s="28" customFormat="1" ht="12">
      <c r="A123" s="28" t="s">
        <v>27</v>
      </c>
      <c r="B123" s="28">
        <v>10</v>
      </c>
      <c r="C123" s="28">
        <v>1</v>
      </c>
      <c r="I123" s="175"/>
      <c r="J123" s="173"/>
      <c r="K123" s="33"/>
      <c r="L123" s="33"/>
      <c r="M123" s="176"/>
      <c r="N123" s="176">
        <v>1</v>
      </c>
      <c r="O123" s="176"/>
      <c r="P123" s="176"/>
      <c r="Q123" s="176"/>
      <c r="R123" s="36"/>
      <c r="S123" s="36"/>
      <c r="T123" s="33"/>
      <c r="U123" s="33"/>
      <c r="V123" s="33"/>
    </row>
    <row r="124" spans="1:22" s="28" customFormat="1" ht="12">
      <c r="A124" s="28" t="s">
        <v>30</v>
      </c>
      <c r="B124" s="130">
        <v>10</v>
      </c>
      <c r="C124" s="28">
        <v>1</v>
      </c>
      <c r="E124" s="130">
        <v>13540</v>
      </c>
      <c r="F124" s="130"/>
      <c r="G124" s="130"/>
      <c r="H124" s="130">
        <v>13540</v>
      </c>
      <c r="I124" s="175">
        <v>1990</v>
      </c>
      <c r="J124" s="173"/>
      <c r="K124" s="33"/>
      <c r="L124" s="33"/>
      <c r="M124" s="176"/>
      <c r="N124" s="176">
        <v>1</v>
      </c>
      <c r="O124" s="176"/>
      <c r="P124" s="176"/>
      <c r="Q124" s="176"/>
      <c r="R124" s="36"/>
      <c r="S124" s="36"/>
      <c r="T124" s="33"/>
      <c r="U124" s="33"/>
      <c r="V124" s="33"/>
    </row>
    <row r="125" spans="1:22" s="28" customFormat="1" ht="12">
      <c r="A125" s="28" t="s">
        <v>111</v>
      </c>
      <c r="B125" s="28">
        <v>9</v>
      </c>
      <c r="C125" s="28">
        <v>1</v>
      </c>
      <c r="E125" s="28">
        <v>11550</v>
      </c>
      <c r="H125" s="28">
        <v>11550</v>
      </c>
      <c r="I125" s="175"/>
      <c r="J125" s="173" t="s">
        <v>112</v>
      </c>
      <c r="K125" s="33"/>
      <c r="L125" s="33"/>
      <c r="M125" s="176"/>
      <c r="N125" s="176"/>
      <c r="O125" s="176"/>
      <c r="P125" s="176"/>
      <c r="Q125" s="176"/>
      <c r="R125" s="36"/>
      <c r="S125" s="36"/>
      <c r="T125" s="33"/>
      <c r="U125" s="33"/>
      <c r="V125" s="33"/>
    </row>
    <row r="126" spans="1:22" s="28" customFormat="1" ht="12">
      <c r="A126" s="28" t="s">
        <v>164</v>
      </c>
      <c r="B126" s="28">
        <v>9</v>
      </c>
      <c r="C126" s="28">
        <v>1</v>
      </c>
      <c r="E126" s="28">
        <v>11550</v>
      </c>
      <c r="H126" s="28">
        <v>11550</v>
      </c>
      <c r="I126" s="175"/>
      <c r="J126" s="173"/>
      <c r="K126" s="33"/>
      <c r="L126" s="33"/>
      <c r="M126" s="176"/>
      <c r="N126" s="176"/>
      <c r="O126" s="176"/>
      <c r="P126" s="176"/>
      <c r="Q126" s="176"/>
      <c r="R126" s="36"/>
      <c r="S126" s="36"/>
      <c r="T126" s="33"/>
      <c r="U126" s="33"/>
      <c r="V126" s="33"/>
    </row>
    <row r="127" spans="1:22" s="28" customFormat="1" ht="12">
      <c r="A127" s="28" t="s">
        <v>22</v>
      </c>
      <c r="B127" s="28">
        <v>9</v>
      </c>
      <c r="C127" s="28">
        <v>1</v>
      </c>
      <c r="E127" s="28">
        <v>11550</v>
      </c>
      <c r="H127" s="28">
        <v>0</v>
      </c>
      <c r="I127" s="175"/>
      <c r="J127" s="173" t="s">
        <v>159</v>
      </c>
      <c r="K127" s="33"/>
      <c r="L127" s="33"/>
      <c r="M127" s="176"/>
      <c r="N127" s="176">
        <v>1</v>
      </c>
      <c r="O127" s="176"/>
      <c r="P127" s="176"/>
      <c r="Q127" s="176"/>
      <c r="R127" s="36"/>
      <c r="S127" s="36"/>
      <c r="T127" s="33"/>
      <c r="U127" s="33"/>
      <c r="V127" s="33"/>
    </row>
    <row r="128" spans="1:22" s="28" customFormat="1" ht="12">
      <c r="A128" s="28" t="s">
        <v>165</v>
      </c>
      <c r="B128" s="28">
        <v>9</v>
      </c>
      <c r="C128" s="28">
        <v>1</v>
      </c>
      <c r="E128" s="28">
        <v>11550</v>
      </c>
      <c r="H128" s="28">
        <v>11550</v>
      </c>
      <c r="I128" s="175"/>
      <c r="J128" s="173"/>
      <c r="K128" s="33"/>
      <c r="L128" s="33"/>
      <c r="M128" s="176"/>
      <c r="N128" s="176"/>
      <c r="O128" s="176"/>
      <c r="P128" s="176"/>
      <c r="Q128" s="176"/>
      <c r="R128" s="36"/>
      <c r="S128" s="36"/>
      <c r="T128" s="33"/>
      <c r="U128" s="33"/>
      <c r="V128" s="33"/>
    </row>
    <row r="129" spans="1:22" s="28" customFormat="1" ht="12">
      <c r="A129" s="28" t="s">
        <v>70</v>
      </c>
      <c r="B129" s="28">
        <v>10</v>
      </c>
      <c r="C129" s="28">
        <v>1</v>
      </c>
      <c r="I129" s="175" t="s">
        <v>106</v>
      </c>
      <c r="J129" s="173"/>
      <c r="K129" s="33"/>
      <c r="L129" s="33"/>
      <c r="M129" s="176"/>
      <c r="N129" s="176">
        <v>1</v>
      </c>
      <c r="O129" s="176"/>
      <c r="P129" s="176"/>
      <c r="Q129" s="176"/>
      <c r="R129" s="36"/>
      <c r="S129" s="36"/>
      <c r="T129" s="33"/>
      <c r="U129" s="33"/>
      <c r="V129" s="33"/>
    </row>
    <row r="130" spans="1:22" s="28" customFormat="1" ht="12">
      <c r="A130" s="28" t="s">
        <v>73</v>
      </c>
      <c r="B130" s="130">
        <v>10</v>
      </c>
      <c r="C130" s="28">
        <v>1</v>
      </c>
      <c r="E130" s="130">
        <v>13540</v>
      </c>
      <c r="F130" s="130"/>
      <c r="G130" s="130"/>
      <c r="H130" s="130">
        <v>13540</v>
      </c>
      <c r="I130" s="175">
        <v>1990</v>
      </c>
      <c r="J130" s="173"/>
      <c r="K130" s="33"/>
      <c r="L130" s="33"/>
      <c r="M130" s="176"/>
      <c r="N130" s="176">
        <v>1</v>
      </c>
      <c r="O130" s="176"/>
      <c r="P130" s="176"/>
      <c r="Q130" s="176"/>
      <c r="R130" s="36"/>
      <c r="S130" s="36"/>
      <c r="T130" s="33"/>
      <c r="U130" s="33"/>
      <c r="V130" s="33"/>
    </row>
    <row r="131" spans="1:22" s="28" customFormat="1" ht="12">
      <c r="A131" s="28" t="s">
        <v>79</v>
      </c>
      <c r="B131" s="28">
        <v>10</v>
      </c>
      <c r="C131" s="28">
        <v>1</v>
      </c>
      <c r="E131" s="28">
        <v>13540</v>
      </c>
      <c r="H131" s="28">
        <v>13540</v>
      </c>
      <c r="I131" s="175"/>
      <c r="J131" s="173" t="s">
        <v>131</v>
      </c>
      <c r="K131" s="33"/>
      <c r="L131" s="33"/>
      <c r="M131" s="176"/>
      <c r="N131" s="176">
        <v>0</v>
      </c>
      <c r="O131" s="176"/>
      <c r="P131" s="176"/>
      <c r="Q131" s="176"/>
      <c r="R131" s="36"/>
      <c r="S131" s="36"/>
      <c r="T131" s="33"/>
      <c r="U131" s="33"/>
      <c r="V131" s="33"/>
    </row>
    <row r="132" spans="1:22" s="28" customFormat="1" ht="12">
      <c r="A132" s="28" t="s">
        <v>84</v>
      </c>
      <c r="B132" s="130">
        <v>10</v>
      </c>
      <c r="C132" s="28">
        <v>1</v>
      </c>
      <c r="E132" s="130">
        <v>13540</v>
      </c>
      <c r="F132" s="130"/>
      <c r="G132" s="130"/>
      <c r="H132" s="130">
        <v>13540</v>
      </c>
      <c r="I132" s="175">
        <v>1990</v>
      </c>
      <c r="J132" s="173"/>
      <c r="K132" s="33"/>
      <c r="L132" s="33"/>
      <c r="M132" s="176"/>
      <c r="N132" s="176">
        <v>1</v>
      </c>
      <c r="O132" s="176"/>
      <c r="P132" s="176"/>
      <c r="Q132" s="176"/>
      <c r="R132" s="36"/>
      <c r="S132" s="36"/>
      <c r="T132" s="33"/>
      <c r="U132" s="33"/>
      <c r="V132" s="33"/>
    </row>
    <row r="133" spans="1:22" s="28" customFormat="1" ht="12">
      <c r="A133" s="28" t="s">
        <v>160</v>
      </c>
      <c r="B133" s="130">
        <v>10</v>
      </c>
      <c r="C133" s="28">
        <v>2</v>
      </c>
      <c r="E133" s="130">
        <v>14090</v>
      </c>
      <c r="H133" s="130">
        <v>14090</v>
      </c>
      <c r="I133" s="175">
        <v>2070</v>
      </c>
      <c r="J133" s="173"/>
      <c r="K133" s="33"/>
      <c r="L133" s="33"/>
      <c r="M133" s="176"/>
      <c r="N133" s="176"/>
      <c r="O133" s="176"/>
      <c r="P133" s="176"/>
      <c r="Q133" s="176"/>
      <c r="R133" s="36"/>
      <c r="S133" s="36"/>
      <c r="T133" s="33"/>
      <c r="U133" s="33"/>
      <c r="V133" s="33"/>
    </row>
    <row r="134" spans="1:22" s="28" customFormat="1" ht="12">
      <c r="A134" s="28" t="s">
        <v>86</v>
      </c>
      <c r="B134" s="130">
        <v>10</v>
      </c>
      <c r="C134" s="28">
        <v>1</v>
      </c>
      <c r="E134" s="130">
        <v>13540</v>
      </c>
      <c r="F134" s="130"/>
      <c r="G134" s="130"/>
      <c r="H134" s="130">
        <v>13540</v>
      </c>
      <c r="I134" s="175">
        <v>1990</v>
      </c>
      <c r="J134" s="173" t="s">
        <v>105</v>
      </c>
      <c r="K134" s="33"/>
      <c r="L134" s="33"/>
      <c r="M134" s="176"/>
      <c r="N134" s="176">
        <v>1</v>
      </c>
      <c r="O134" s="176"/>
      <c r="P134" s="176"/>
      <c r="Q134" s="176"/>
      <c r="R134" s="36"/>
      <c r="S134" s="36"/>
      <c r="T134" s="33"/>
      <c r="U134" s="33"/>
      <c r="V134" s="33"/>
    </row>
    <row r="135" spans="1:22" s="28" customFormat="1" ht="12">
      <c r="A135" s="28" t="s">
        <v>98</v>
      </c>
      <c r="B135" s="28">
        <v>10</v>
      </c>
      <c r="C135" s="28">
        <v>1</v>
      </c>
      <c r="E135" s="28">
        <v>13540</v>
      </c>
      <c r="H135" s="28">
        <v>13540</v>
      </c>
      <c r="I135" s="175"/>
      <c r="J135" s="173" t="s">
        <v>110</v>
      </c>
      <c r="K135" s="33"/>
      <c r="L135" s="33"/>
      <c r="M135" s="176"/>
      <c r="N135" s="176">
        <v>1</v>
      </c>
      <c r="O135" s="176"/>
      <c r="P135" s="176"/>
      <c r="Q135" s="176"/>
      <c r="R135" s="36"/>
      <c r="S135" s="36"/>
      <c r="T135" s="33"/>
      <c r="U135" s="33"/>
      <c r="V135" s="33"/>
    </row>
    <row r="136" spans="1:22" s="28" customFormat="1" ht="12">
      <c r="A136" s="28" t="s">
        <v>91</v>
      </c>
      <c r="B136" s="130">
        <v>10</v>
      </c>
      <c r="C136" s="28">
        <v>3</v>
      </c>
      <c r="E136" s="130">
        <v>14650</v>
      </c>
      <c r="F136" s="130"/>
      <c r="G136" s="130"/>
      <c r="H136" s="130">
        <v>14650</v>
      </c>
      <c r="I136" s="175">
        <v>2150</v>
      </c>
      <c r="J136" s="173"/>
      <c r="K136" s="33"/>
      <c r="L136" s="33"/>
      <c r="M136" s="176"/>
      <c r="N136" s="176">
        <v>1</v>
      </c>
      <c r="O136" s="176"/>
      <c r="P136" s="176"/>
      <c r="Q136" s="176"/>
      <c r="R136" s="36"/>
      <c r="S136" s="36"/>
      <c r="T136" s="33"/>
      <c r="U136" s="33"/>
      <c r="V136" s="33"/>
    </row>
    <row r="137" spans="1:22" s="132" customFormat="1" ht="11.25">
      <c r="A137" s="132" t="s">
        <v>15</v>
      </c>
      <c r="E137" s="132">
        <f>SUM(E123:E136)</f>
        <v>156180</v>
      </c>
      <c r="H137" s="132">
        <f>SUM(H123:H136)</f>
        <v>144630</v>
      </c>
      <c r="I137" s="177">
        <f>SUM(I124:I136)</f>
        <v>12180</v>
      </c>
      <c r="J137" s="133"/>
      <c r="K137" s="138"/>
      <c r="L137" s="138"/>
      <c r="N137" s="132">
        <f>SUM(N123:N136)</f>
        <v>9</v>
      </c>
      <c r="R137" s="137"/>
      <c r="S137" s="137"/>
      <c r="T137" s="138"/>
      <c r="U137" s="138"/>
      <c r="V137" s="138"/>
    </row>
    <row r="138" spans="1:22" s="14" customFormat="1" ht="12.75">
      <c r="A138" s="28" t="s">
        <v>17</v>
      </c>
      <c r="B138" s="28"/>
      <c r="C138" s="28"/>
      <c r="D138" s="28"/>
      <c r="E138" s="28"/>
      <c r="F138" s="28"/>
      <c r="G138" s="28"/>
      <c r="H138" s="28"/>
      <c r="I138" s="175"/>
      <c r="J138" s="173"/>
      <c r="K138" s="33"/>
      <c r="L138" s="33"/>
      <c r="M138" s="9"/>
      <c r="N138" s="9"/>
      <c r="O138" s="9"/>
      <c r="P138" s="15"/>
      <c r="Q138" s="15"/>
      <c r="R138" s="38"/>
      <c r="S138" s="38"/>
      <c r="T138" s="39"/>
      <c r="U138" s="39"/>
      <c r="V138" s="39"/>
    </row>
    <row r="139" spans="1:22" s="1" customFormat="1" ht="12.75">
      <c r="A139" s="28" t="s">
        <v>98</v>
      </c>
      <c r="B139" s="28">
        <v>10</v>
      </c>
      <c r="C139" s="28">
        <v>1</v>
      </c>
      <c r="D139" s="28"/>
      <c r="E139" s="28"/>
      <c r="F139" s="28"/>
      <c r="G139" s="28"/>
      <c r="H139" s="28">
        <v>0</v>
      </c>
      <c r="I139" s="175" t="s">
        <v>106</v>
      </c>
      <c r="J139" s="173" t="s">
        <v>110</v>
      </c>
      <c r="K139" s="33"/>
      <c r="L139" s="33"/>
      <c r="M139" s="9"/>
      <c r="N139" s="9">
        <v>1</v>
      </c>
      <c r="O139" s="9"/>
      <c r="P139" s="9"/>
      <c r="Q139" s="9"/>
      <c r="R139" s="36"/>
      <c r="S139" s="36"/>
      <c r="T139" s="33"/>
      <c r="U139" s="33"/>
      <c r="V139" s="33"/>
    </row>
    <row r="140" spans="1:22" s="136" customFormat="1" ht="12.75">
      <c r="A140" s="132" t="s">
        <v>16</v>
      </c>
      <c r="B140" s="132"/>
      <c r="C140" s="132"/>
      <c r="D140" s="132"/>
      <c r="E140" s="132">
        <f>SUM(E139:E139)</f>
        <v>0</v>
      </c>
      <c r="F140" s="132"/>
      <c r="G140" s="132"/>
      <c r="H140" s="132">
        <f>SUM(H139:H139)</f>
        <v>0</v>
      </c>
      <c r="I140" s="177"/>
      <c r="J140" s="134"/>
      <c r="K140" s="135"/>
      <c r="L140" s="135"/>
      <c r="R140" s="137"/>
      <c r="S140" s="137"/>
      <c r="T140" s="138"/>
      <c r="U140" s="138"/>
      <c r="V140" s="138"/>
    </row>
    <row r="141" spans="1:22" s="1" customFormat="1" ht="12.75">
      <c r="A141" s="28" t="s">
        <v>18</v>
      </c>
      <c r="B141" s="28"/>
      <c r="C141" s="28"/>
      <c r="D141" s="28"/>
      <c r="E141" s="28"/>
      <c r="F141" s="28"/>
      <c r="G141" s="28"/>
      <c r="H141" s="28"/>
      <c r="I141" s="175"/>
      <c r="J141" s="5"/>
      <c r="K141" s="7"/>
      <c r="L141" s="7"/>
      <c r="M141" s="9"/>
      <c r="N141" s="9"/>
      <c r="O141" s="9"/>
      <c r="P141" s="9"/>
      <c r="Q141" s="9"/>
      <c r="R141" s="36"/>
      <c r="S141" s="36"/>
      <c r="T141" s="33"/>
      <c r="U141" s="33"/>
      <c r="V141" s="33"/>
    </row>
    <row r="142" spans="1:22" s="1" customFormat="1" ht="12.75">
      <c r="A142" s="28" t="s">
        <v>19</v>
      </c>
      <c r="B142" s="28">
        <v>10</v>
      </c>
      <c r="C142" s="28">
        <v>5</v>
      </c>
      <c r="D142" s="28"/>
      <c r="E142" s="28">
        <v>15750</v>
      </c>
      <c r="F142" s="28"/>
      <c r="G142" s="28"/>
      <c r="H142" s="28">
        <v>0</v>
      </c>
      <c r="I142" s="175"/>
      <c r="J142" s="164" t="s">
        <v>156</v>
      </c>
      <c r="K142" s="39"/>
      <c r="L142" s="39"/>
      <c r="M142" s="9"/>
      <c r="N142" s="9">
        <v>1</v>
      </c>
      <c r="O142" s="9"/>
      <c r="P142" s="9"/>
      <c r="Q142" s="9"/>
      <c r="R142" s="36"/>
      <c r="S142" s="36"/>
      <c r="T142" s="33"/>
      <c r="U142" s="33"/>
      <c r="V142" s="33"/>
    </row>
    <row r="143" spans="1:22" s="1" customFormat="1" ht="12.75">
      <c r="A143" s="28" t="s">
        <v>70</v>
      </c>
      <c r="B143" s="28">
        <v>10</v>
      </c>
      <c r="C143" s="28">
        <v>1</v>
      </c>
      <c r="D143" s="28"/>
      <c r="E143" s="28">
        <v>13540</v>
      </c>
      <c r="F143" s="28"/>
      <c r="G143" s="28"/>
      <c r="H143" s="28">
        <v>0</v>
      </c>
      <c r="I143" s="175" t="s">
        <v>106</v>
      </c>
      <c r="J143" s="165" t="s">
        <v>152</v>
      </c>
      <c r="K143" s="39"/>
      <c r="L143" s="39"/>
      <c r="M143" s="9"/>
      <c r="N143" s="9">
        <v>1</v>
      </c>
      <c r="O143" s="9"/>
      <c r="P143" s="9"/>
      <c r="Q143" s="9"/>
      <c r="R143" s="36"/>
      <c r="S143" s="36"/>
      <c r="T143" s="33"/>
      <c r="U143" s="33"/>
      <c r="V143" s="33"/>
    </row>
    <row r="144" spans="1:22" s="136" customFormat="1" ht="12.75">
      <c r="A144" s="132" t="s">
        <v>20</v>
      </c>
      <c r="B144" s="132"/>
      <c r="C144" s="132"/>
      <c r="D144" s="132"/>
      <c r="E144" s="132">
        <f>SUM(E142:E143)</f>
        <v>29290</v>
      </c>
      <c r="F144" s="132">
        <f>SUM(F142:F143)</f>
        <v>0</v>
      </c>
      <c r="G144" s="132">
        <f>SUM(G142:G143)</f>
        <v>0</v>
      </c>
      <c r="H144" s="132">
        <f>SUM(H142:H143)</f>
        <v>0</v>
      </c>
      <c r="I144" s="177"/>
      <c r="J144" s="134"/>
      <c r="K144" s="135"/>
      <c r="L144" s="135"/>
      <c r="N144" s="136">
        <f>SUM(N142:N142)</f>
        <v>1</v>
      </c>
      <c r="P144" s="136">
        <f>SUM(P142:P142)</f>
        <v>0</v>
      </c>
      <c r="R144" s="137"/>
      <c r="S144" s="137"/>
      <c r="T144" s="138"/>
      <c r="U144" s="138"/>
      <c r="V144" s="138"/>
    </row>
    <row r="145" spans="1:22" s="1" customFormat="1" ht="12.75">
      <c r="A145" s="28"/>
      <c r="B145" s="28"/>
      <c r="C145" s="28"/>
      <c r="D145" s="28"/>
      <c r="E145" s="28"/>
      <c r="F145" s="28"/>
      <c r="G145" s="28"/>
      <c r="H145" s="28"/>
      <c r="I145" s="7"/>
      <c r="J145" s="5"/>
      <c r="K145" s="7"/>
      <c r="L145" s="7"/>
      <c r="M145" s="9"/>
      <c r="N145" s="9"/>
      <c r="O145" s="9"/>
      <c r="P145" s="9"/>
      <c r="Q145" s="9"/>
      <c r="R145" s="36"/>
      <c r="S145" s="36"/>
      <c r="T145" s="33"/>
      <c r="U145" s="33"/>
      <c r="V145" s="33"/>
    </row>
    <row r="146" spans="1:22" s="2" customFormat="1" ht="13.5">
      <c r="A146" s="57" t="s">
        <v>21</v>
      </c>
      <c r="B146" s="57"/>
      <c r="C146" s="57"/>
      <c r="D146" s="57"/>
      <c r="E146" s="57">
        <f>E137+E140+E144</f>
        <v>185470</v>
      </c>
      <c r="F146" s="57"/>
      <c r="G146" s="57"/>
      <c r="H146" s="57">
        <f>H137+H140+H144</f>
        <v>144630</v>
      </c>
      <c r="I146" s="22"/>
      <c r="J146" s="16"/>
      <c r="K146" s="22"/>
      <c r="L146" s="22"/>
      <c r="M146" s="2">
        <f>M137+M140+M144</f>
        <v>0</v>
      </c>
      <c r="N146" s="2">
        <f>N137+N140+N144</f>
        <v>10</v>
      </c>
      <c r="O146" s="2">
        <f>O137+O140+O144</f>
        <v>0</v>
      </c>
      <c r="P146" s="2">
        <f>P137+P140+P144</f>
        <v>0</v>
      </c>
      <c r="R146" s="37"/>
      <c r="S146" s="37"/>
      <c r="T146" s="34"/>
      <c r="U146" s="34"/>
      <c r="V146" s="34"/>
    </row>
    <row r="147" spans="1:19" ht="12.75">
      <c r="A147" s="30"/>
      <c r="B147" s="30"/>
      <c r="C147" s="30"/>
      <c r="D147" s="30"/>
      <c r="E147" s="30"/>
      <c r="F147" s="30"/>
      <c r="G147" s="30"/>
      <c r="H147" s="30"/>
      <c r="I147" s="178"/>
      <c r="R147" s="40"/>
      <c r="S147" s="40"/>
    </row>
    <row r="148" spans="1:19" ht="12.75">
      <c r="A148" s="168" t="s">
        <v>162</v>
      </c>
      <c r="B148" s="30"/>
      <c r="C148" s="30"/>
      <c r="D148" s="30"/>
      <c r="E148" s="58">
        <v>1640980</v>
      </c>
      <c r="F148" s="30"/>
      <c r="G148" s="58"/>
      <c r="H148" s="58">
        <v>1623777</v>
      </c>
      <c r="I148" s="178"/>
      <c r="J148" s="123"/>
      <c r="R148" s="40"/>
      <c r="S148" s="40"/>
    </row>
    <row r="149" spans="1:19" ht="12.75">
      <c r="A149" s="30"/>
      <c r="B149" s="30"/>
      <c r="C149" s="30"/>
      <c r="D149" s="30"/>
      <c r="E149" s="58">
        <f>-E146</f>
        <v>-185470</v>
      </c>
      <c r="F149" s="30"/>
      <c r="G149" s="58"/>
      <c r="H149" s="58">
        <f>-H146</f>
        <v>-144630</v>
      </c>
      <c r="I149" s="178"/>
      <c r="J149" s="123"/>
      <c r="R149" s="40"/>
      <c r="S149" s="40"/>
    </row>
    <row r="150" spans="1:19" ht="12.75">
      <c r="A150" s="30"/>
      <c r="B150" s="30"/>
      <c r="C150" s="30"/>
      <c r="D150" s="30"/>
      <c r="E150" s="31">
        <f>SUM(E148:E149)</f>
        <v>1455510</v>
      </c>
      <c r="F150" s="30"/>
      <c r="G150" s="31"/>
      <c r="H150" s="31">
        <f>SUM(H148:H149)</f>
        <v>1479147</v>
      </c>
      <c r="I150" s="178"/>
      <c r="J150" s="123"/>
      <c r="R150" s="40"/>
      <c r="S150" s="40"/>
    </row>
    <row r="151" spans="1:19" ht="12.75">
      <c r="A151" s="30"/>
      <c r="B151" s="30"/>
      <c r="C151" s="30"/>
      <c r="D151" s="30"/>
      <c r="E151" s="30"/>
      <c r="F151" s="30"/>
      <c r="G151" s="30"/>
      <c r="H151" s="30"/>
      <c r="I151" s="178"/>
      <c r="R151" s="40"/>
      <c r="S151" s="40"/>
    </row>
    <row r="152" spans="1:22" s="24" customFormat="1" ht="12.75">
      <c r="A152" s="143" t="s">
        <v>163</v>
      </c>
      <c r="B152" s="31"/>
      <c r="C152" s="31"/>
      <c r="D152" s="31"/>
      <c r="E152" s="31"/>
      <c r="F152" s="31"/>
      <c r="G152" s="31"/>
      <c r="H152" s="59">
        <f>E150-H150</f>
        <v>-23637</v>
      </c>
      <c r="I152" s="26"/>
      <c r="J152" s="25"/>
      <c r="K152" s="26"/>
      <c r="L152" s="26"/>
      <c r="M152" s="27"/>
      <c r="N152" s="27"/>
      <c r="O152" s="27"/>
      <c r="P152" s="27"/>
      <c r="Q152" s="27"/>
      <c r="R152" s="42"/>
      <c r="S152" s="42"/>
      <c r="T152" s="43"/>
      <c r="U152" s="43"/>
      <c r="V152" s="43"/>
    </row>
    <row r="153" spans="1:19" ht="12.75">
      <c r="A153" s="30"/>
      <c r="B153" s="30"/>
      <c r="C153" s="30"/>
      <c r="D153" s="30"/>
      <c r="E153" s="30"/>
      <c r="F153" s="30"/>
      <c r="G153" s="30"/>
      <c r="H153" s="30"/>
      <c r="I153" s="178"/>
      <c r="R153" s="40"/>
      <c r="S153" s="40"/>
    </row>
    <row r="154" spans="1:19" ht="12.75">
      <c r="A154" s="30" t="s">
        <v>107</v>
      </c>
      <c r="B154" s="30"/>
      <c r="C154" s="30"/>
      <c r="D154" s="30"/>
      <c r="E154" s="30"/>
      <c r="F154" s="30"/>
      <c r="G154" s="30"/>
      <c r="H154" s="30"/>
      <c r="I154" s="178"/>
      <c r="R154" s="40"/>
      <c r="S154" s="40"/>
    </row>
    <row r="155" spans="1:19" ht="14.25">
      <c r="A155" s="30" t="s">
        <v>166</v>
      </c>
      <c r="B155" s="122" t="s">
        <v>125</v>
      </c>
      <c r="C155" s="30"/>
      <c r="D155" s="30">
        <v>22470</v>
      </c>
      <c r="E155" s="23" t="s">
        <v>106</v>
      </c>
      <c r="F155" s="30"/>
      <c r="G155" s="30"/>
      <c r="H155" s="30"/>
      <c r="I155" s="178"/>
      <c r="R155" s="40"/>
      <c r="S155" s="40"/>
    </row>
    <row r="156" spans="1:9" ht="12.75">
      <c r="A156" s="30" t="s">
        <v>167</v>
      </c>
      <c r="D156" s="139">
        <v>-18000</v>
      </c>
      <c r="I156" s="178"/>
    </row>
    <row r="157" spans="1:9" ht="12.75">
      <c r="A157" s="30"/>
      <c r="D157" s="139"/>
      <c r="I157" s="178"/>
    </row>
    <row r="158" spans="1:9" ht="12.75">
      <c r="A158" s="30"/>
      <c r="D158" s="139"/>
      <c r="I158" s="178"/>
    </row>
    <row r="159" spans="1:19" ht="14.25">
      <c r="A159" s="30"/>
      <c r="B159" s="122"/>
      <c r="C159" s="30"/>
      <c r="D159" s="30"/>
      <c r="E159" s="23"/>
      <c r="F159" s="30"/>
      <c r="G159" s="30"/>
      <c r="H159" s="30"/>
      <c r="I159" s="178"/>
      <c r="R159" s="40"/>
      <c r="S159" s="40"/>
    </row>
    <row r="160" spans="4:19" ht="12.75">
      <c r="D160" s="124">
        <f>SUM(D155:D159)</f>
        <v>4470</v>
      </c>
      <c r="I160" s="178"/>
      <c r="R160" s="40"/>
      <c r="S160" s="40"/>
    </row>
    <row r="161" spans="9:19" ht="12.75">
      <c r="I161" s="178"/>
      <c r="R161" s="40"/>
      <c r="S161" s="40"/>
    </row>
    <row r="162" spans="9:19" ht="12.75">
      <c r="I162" s="178"/>
      <c r="R162" s="40"/>
      <c r="S162" s="40"/>
    </row>
    <row r="163" spans="9:19" ht="12.75">
      <c r="I163" s="178"/>
      <c r="R163" s="40"/>
      <c r="S163" s="40"/>
    </row>
    <row r="164" spans="9:19" ht="12.75">
      <c r="I164" s="178"/>
      <c r="R164" s="40"/>
      <c r="S164" s="40"/>
    </row>
    <row r="165" spans="9:19" ht="12.75">
      <c r="I165" s="178"/>
      <c r="R165" s="40"/>
      <c r="S165" s="40"/>
    </row>
    <row r="166" spans="9:19" ht="12.75">
      <c r="I166" s="178"/>
      <c r="R166" s="40"/>
      <c r="S166" s="40"/>
    </row>
    <row r="167" spans="9:19" ht="12.75">
      <c r="I167" s="178"/>
      <c r="R167" s="40"/>
      <c r="S167" s="40"/>
    </row>
    <row r="168" spans="9:19" ht="12.75">
      <c r="I168" s="178"/>
      <c r="R168" s="40"/>
      <c r="S168" s="40"/>
    </row>
    <row r="169" spans="9:19" ht="12.75">
      <c r="I169" s="178"/>
      <c r="R169" s="40"/>
      <c r="S169" s="40"/>
    </row>
    <row r="170" spans="9:19" ht="12.75">
      <c r="I170" s="178"/>
      <c r="R170" s="40"/>
      <c r="S170" s="40"/>
    </row>
    <row r="171" spans="9:19" ht="12.75">
      <c r="I171" s="178"/>
      <c r="R171" s="40"/>
      <c r="S171" s="40"/>
    </row>
    <row r="172" spans="9:19" ht="12.75">
      <c r="I172" s="178"/>
      <c r="R172" s="40"/>
      <c r="S172" s="40"/>
    </row>
    <row r="173" spans="9:19" ht="12.75">
      <c r="I173" s="178"/>
      <c r="R173" s="40"/>
      <c r="S173" s="40"/>
    </row>
    <row r="174" spans="9:19" ht="12.75">
      <c r="I174" s="178"/>
      <c r="R174" s="40"/>
      <c r="S174" s="40"/>
    </row>
    <row r="175" spans="9:19" ht="12.75">
      <c r="I175" s="178"/>
      <c r="R175" s="40"/>
      <c r="S175" s="40"/>
    </row>
    <row r="176" spans="9:19" ht="12.75">
      <c r="I176" s="178"/>
      <c r="R176" s="40"/>
      <c r="S176" s="40"/>
    </row>
    <row r="177" spans="9:19" ht="12.75">
      <c r="I177" s="178"/>
      <c r="R177" s="40"/>
      <c r="S177" s="40"/>
    </row>
    <row r="178" spans="9:19" ht="12.75">
      <c r="I178" s="178"/>
      <c r="R178" s="40"/>
      <c r="S178" s="40"/>
    </row>
    <row r="179" spans="9:19" ht="12.75">
      <c r="I179" s="178"/>
      <c r="R179" s="40"/>
      <c r="S179" s="40"/>
    </row>
    <row r="180" spans="9:19" ht="12.75">
      <c r="I180" s="178"/>
      <c r="R180" s="40"/>
      <c r="S180" s="40"/>
    </row>
    <row r="181" spans="9:19" ht="12.75">
      <c r="I181" s="178"/>
      <c r="R181" s="40"/>
      <c r="S181" s="40"/>
    </row>
    <row r="182" spans="9:19" ht="12.75">
      <c r="I182" s="178"/>
      <c r="R182" s="40"/>
      <c r="S182" s="40"/>
    </row>
    <row r="183" spans="9:19" ht="12.75">
      <c r="I183" s="178"/>
      <c r="R183" s="40"/>
      <c r="S183" s="40"/>
    </row>
    <row r="184" spans="9:19" ht="12.75">
      <c r="I184" s="178"/>
      <c r="R184" s="40"/>
      <c r="S184" s="40"/>
    </row>
    <row r="185" spans="9:19" ht="12.75">
      <c r="I185" s="178"/>
      <c r="R185" s="40"/>
      <c r="S185" s="40"/>
    </row>
    <row r="186" spans="9:19" ht="12.75">
      <c r="I186" s="178"/>
      <c r="R186" s="40"/>
      <c r="S186" s="40"/>
    </row>
    <row r="187" spans="9:19" ht="12.75">
      <c r="I187" s="178"/>
      <c r="R187" s="40"/>
      <c r="S187" s="40"/>
    </row>
    <row r="188" spans="9:19" ht="12.75">
      <c r="I188" s="178"/>
      <c r="R188" s="40"/>
      <c r="S188" s="40"/>
    </row>
    <row r="189" spans="9:19" ht="12.75">
      <c r="I189" s="178"/>
      <c r="R189" s="40"/>
      <c r="S189" s="40"/>
    </row>
    <row r="190" spans="9:19" ht="12.75">
      <c r="I190" s="178"/>
      <c r="R190" s="40"/>
      <c r="S190" s="40"/>
    </row>
    <row r="191" spans="9:19" ht="12.75">
      <c r="I191" s="178"/>
      <c r="R191" s="40"/>
      <c r="S191" s="40"/>
    </row>
    <row r="192" spans="9:19" ht="12.75">
      <c r="I192" s="178"/>
      <c r="R192" s="40"/>
      <c r="S192" s="40"/>
    </row>
    <row r="193" spans="9:19" ht="12.75">
      <c r="I193" s="178"/>
      <c r="R193" s="40"/>
      <c r="S193" s="40"/>
    </row>
    <row r="194" spans="9:19" ht="12.75">
      <c r="I194" s="178"/>
      <c r="R194" s="40"/>
      <c r="S194" s="40"/>
    </row>
    <row r="195" spans="9:19" ht="12.75">
      <c r="I195" s="178"/>
      <c r="R195" s="40"/>
      <c r="S195" s="40"/>
    </row>
    <row r="196" spans="9:19" ht="12.75">
      <c r="I196" s="178"/>
      <c r="R196" s="40"/>
      <c r="S196" s="40"/>
    </row>
    <row r="197" spans="9:19" ht="12.75">
      <c r="I197" s="178"/>
      <c r="R197" s="40"/>
      <c r="S197" s="40"/>
    </row>
    <row r="198" spans="9:19" ht="12.75">
      <c r="I198" s="178"/>
      <c r="R198" s="40"/>
      <c r="S198" s="40"/>
    </row>
    <row r="199" spans="9:19" ht="12.75">
      <c r="I199" s="178"/>
      <c r="R199" s="40"/>
      <c r="S199" s="40"/>
    </row>
    <row r="200" spans="9:19" ht="12.75">
      <c r="I200" s="178"/>
      <c r="R200" s="40"/>
      <c r="S200" s="40"/>
    </row>
    <row r="201" spans="9:19" ht="12.75">
      <c r="I201" s="178"/>
      <c r="R201" s="40"/>
      <c r="S201" s="40"/>
    </row>
    <row r="202" spans="9:19" ht="12.75">
      <c r="I202" s="178"/>
      <c r="R202" s="40"/>
      <c r="S202" s="40"/>
    </row>
    <row r="203" spans="9:19" ht="12.75">
      <c r="I203" s="178"/>
      <c r="R203" s="40"/>
      <c r="S203" s="40"/>
    </row>
    <row r="204" spans="9:19" ht="12.75">
      <c r="I204" s="178"/>
      <c r="R204" s="40"/>
      <c r="S204" s="40"/>
    </row>
    <row r="205" spans="9:19" ht="12.75">
      <c r="I205" s="178"/>
      <c r="R205" s="40"/>
      <c r="S205" s="40"/>
    </row>
    <row r="206" spans="9:19" ht="12.75">
      <c r="I206" s="178"/>
      <c r="R206" s="40"/>
      <c r="S206" s="40"/>
    </row>
    <row r="207" spans="9:19" ht="12.75">
      <c r="I207" s="178"/>
      <c r="R207" s="40"/>
      <c r="S207" s="40"/>
    </row>
    <row r="208" ht="12.75">
      <c r="I208" s="178"/>
    </row>
    <row r="209" ht="12.75">
      <c r="I209" s="178"/>
    </row>
    <row r="210" ht="12.75">
      <c r="I210" s="178"/>
    </row>
    <row r="211" ht="12.75">
      <c r="I211" s="178"/>
    </row>
    <row r="212" ht="12.75">
      <c r="I212" s="178"/>
    </row>
    <row r="213" ht="12.75">
      <c r="I213" s="178"/>
    </row>
    <row r="214" ht="12.75">
      <c r="I214" s="178"/>
    </row>
    <row r="215" ht="12.75">
      <c r="I215" s="178"/>
    </row>
    <row r="216" ht="12.75">
      <c r="I216" s="178"/>
    </row>
    <row r="217" ht="12.75">
      <c r="I217" s="178"/>
    </row>
    <row r="218" ht="12.75">
      <c r="I218" s="178"/>
    </row>
    <row r="219" ht="12.75">
      <c r="I219" s="178"/>
    </row>
    <row r="220" ht="12.75">
      <c r="I220" s="178"/>
    </row>
    <row r="221" ht="12.75">
      <c r="I221" s="178"/>
    </row>
    <row r="222" ht="12.75">
      <c r="I222" s="178"/>
    </row>
    <row r="223" ht="12.75">
      <c r="I223" s="178"/>
    </row>
    <row r="224" ht="12.75">
      <c r="I224" s="178"/>
    </row>
    <row r="225" ht="12.75">
      <c r="I225" s="178"/>
    </row>
    <row r="226" ht="12.75">
      <c r="I226" s="178"/>
    </row>
    <row r="227" ht="12.75">
      <c r="I227" s="178"/>
    </row>
    <row r="228" ht="12.75">
      <c r="I228" s="178"/>
    </row>
    <row r="229" ht="12.75">
      <c r="I229" s="178"/>
    </row>
    <row r="230" ht="12.75">
      <c r="I230" s="178"/>
    </row>
  </sheetData>
  <mergeCells count="3">
    <mergeCell ref="B12:C12"/>
    <mergeCell ref="B112:C112"/>
    <mergeCell ref="B115:C115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7"/>
  <dimension ref="A1:G87"/>
  <sheetViews>
    <sheetView workbookViewId="0" topLeftCell="A1">
      <selection activeCell="D22" sqref="D22"/>
    </sheetView>
  </sheetViews>
  <sheetFormatPr defaultColWidth="9.140625" defaultRowHeight="12.75"/>
  <cols>
    <col min="1" max="1" width="4.7109375" style="0" customWidth="1"/>
    <col min="2" max="2" width="30.421875" style="0" customWidth="1"/>
    <col min="3" max="3" width="5.00390625" style="0" customWidth="1"/>
    <col min="4" max="4" width="30.421875" style="0" customWidth="1"/>
    <col min="5" max="5" width="6.7109375" style="6" customWidth="1"/>
    <col min="6" max="6" width="9.7109375" style="0" customWidth="1"/>
  </cols>
  <sheetData>
    <row r="1" spans="1:7" s="63" customFormat="1" ht="36.75" customHeight="1">
      <c r="A1" s="198" t="s">
        <v>175</v>
      </c>
      <c r="B1" s="198" t="s">
        <v>172</v>
      </c>
      <c r="C1" s="198" t="s">
        <v>175</v>
      </c>
      <c r="D1" s="198" t="s">
        <v>171</v>
      </c>
      <c r="E1" s="193" t="s">
        <v>174</v>
      </c>
      <c r="F1" s="191" t="s">
        <v>173</v>
      </c>
      <c r="G1" s="63" t="s">
        <v>262</v>
      </c>
    </row>
    <row r="2" spans="1:6" s="1" customFormat="1" ht="12.75">
      <c r="A2" s="181" t="s">
        <v>176</v>
      </c>
      <c r="B2" s="184" t="s">
        <v>28</v>
      </c>
      <c r="C2" s="182" t="s">
        <v>176</v>
      </c>
      <c r="D2" s="184" t="s">
        <v>28</v>
      </c>
      <c r="E2" s="186">
        <v>1</v>
      </c>
      <c r="F2" s="184">
        <v>2000</v>
      </c>
    </row>
    <row r="3" spans="1:6" s="9" customFormat="1" ht="13.5" customHeight="1">
      <c r="A3" s="181" t="s">
        <v>177</v>
      </c>
      <c r="B3" s="184" t="s">
        <v>31</v>
      </c>
      <c r="C3" s="182" t="s">
        <v>177</v>
      </c>
      <c r="D3" s="184" t="s">
        <v>31</v>
      </c>
      <c r="E3" s="186">
        <v>1</v>
      </c>
      <c r="F3" s="184">
        <v>2000</v>
      </c>
    </row>
    <row r="4" spans="1:7" s="1" customFormat="1" ht="12.75">
      <c r="A4" s="181" t="s">
        <v>178</v>
      </c>
      <c r="B4" s="184" t="s">
        <v>122</v>
      </c>
      <c r="C4" s="182" t="s">
        <v>178</v>
      </c>
      <c r="D4" s="184" t="s">
        <v>122</v>
      </c>
      <c r="E4" s="186">
        <v>1</v>
      </c>
      <c r="F4" s="184">
        <v>2000</v>
      </c>
      <c r="G4" s="1">
        <v>1</v>
      </c>
    </row>
    <row r="5" spans="1:6" s="1" customFormat="1" ht="12.75">
      <c r="A5" s="181" t="s">
        <v>179</v>
      </c>
      <c r="B5" s="184" t="s">
        <v>35</v>
      </c>
      <c r="C5" s="182" t="s">
        <v>179</v>
      </c>
      <c r="D5" s="184" t="s">
        <v>35</v>
      </c>
      <c r="E5" s="186">
        <v>0.5</v>
      </c>
      <c r="F5" s="184">
        <v>1000</v>
      </c>
    </row>
    <row r="6" spans="1:6" s="1" customFormat="1" ht="12.75">
      <c r="A6" s="181" t="s">
        <v>180</v>
      </c>
      <c r="B6" s="184" t="s">
        <v>58</v>
      </c>
      <c r="C6" s="182" t="s">
        <v>180</v>
      </c>
      <c r="D6" s="184" t="s">
        <v>58</v>
      </c>
      <c r="E6" s="186">
        <v>0.4</v>
      </c>
      <c r="F6" s="184">
        <v>800</v>
      </c>
    </row>
    <row r="7" spans="1:7" s="1" customFormat="1" ht="12.75">
      <c r="A7" s="181" t="s">
        <v>181</v>
      </c>
      <c r="B7" s="184" t="s">
        <v>158</v>
      </c>
      <c r="C7" s="182" t="s">
        <v>181</v>
      </c>
      <c r="D7" s="184" t="s">
        <v>158</v>
      </c>
      <c r="E7" s="186">
        <v>1</v>
      </c>
      <c r="F7" s="184">
        <v>2000</v>
      </c>
      <c r="G7" s="1">
        <v>2</v>
      </c>
    </row>
    <row r="8" spans="1:6" s="1" customFormat="1" ht="12.75">
      <c r="A8" s="181" t="s">
        <v>182</v>
      </c>
      <c r="B8" s="184" t="s">
        <v>59</v>
      </c>
      <c r="C8" s="182" t="s">
        <v>182</v>
      </c>
      <c r="D8" s="184" t="s">
        <v>59</v>
      </c>
      <c r="E8" s="186">
        <v>1</v>
      </c>
      <c r="F8" s="184">
        <v>2000</v>
      </c>
    </row>
    <row r="9" spans="1:6" s="1" customFormat="1" ht="12.75">
      <c r="A9" s="181" t="s">
        <v>183</v>
      </c>
      <c r="B9" s="184" t="s">
        <v>80</v>
      </c>
      <c r="C9" s="182" t="s">
        <v>183</v>
      </c>
      <c r="D9" s="184" t="s">
        <v>80</v>
      </c>
      <c r="E9" s="186">
        <v>1</v>
      </c>
      <c r="F9" s="184">
        <v>2000</v>
      </c>
    </row>
    <row r="10" spans="1:6" s="1" customFormat="1" ht="12.75">
      <c r="A10" s="181" t="s">
        <v>184</v>
      </c>
      <c r="B10" s="184" t="s">
        <v>260</v>
      </c>
      <c r="C10" s="182" t="s">
        <v>184</v>
      </c>
      <c r="D10" s="184" t="s">
        <v>260</v>
      </c>
      <c r="E10" s="186">
        <v>0.5</v>
      </c>
      <c r="F10" s="184">
        <v>1000</v>
      </c>
    </row>
    <row r="11" spans="1:6" s="1" customFormat="1" ht="12.75">
      <c r="A11" s="194"/>
      <c r="B11" s="184"/>
      <c r="C11" s="184"/>
      <c r="D11" s="184"/>
      <c r="E11" s="195">
        <f>SUM(E2:E10)</f>
        <v>7.4</v>
      </c>
      <c r="F11" s="196">
        <f>SUM(F2:F10)</f>
        <v>14800</v>
      </c>
    </row>
    <row r="12" spans="2:5" s="1" customFormat="1" ht="12.75">
      <c r="B12" s="28"/>
      <c r="C12" s="28"/>
      <c r="D12" s="28"/>
      <c r="E12" s="5"/>
    </row>
    <row r="13" spans="2:5" s="1" customFormat="1" ht="12.75">
      <c r="B13" s="28"/>
      <c r="C13" s="28"/>
      <c r="D13" s="28"/>
      <c r="E13" s="5"/>
    </row>
    <row r="14" spans="2:5" ht="12.75">
      <c r="B14" s="30"/>
      <c r="C14" s="30"/>
      <c r="D14" s="30"/>
      <c r="E14" s="178"/>
    </row>
    <row r="15" spans="2:5" ht="12.75">
      <c r="B15" s="30"/>
      <c r="C15" s="30"/>
      <c r="D15" s="30"/>
      <c r="E15" s="178"/>
    </row>
    <row r="16" spans="2:5" ht="12.75">
      <c r="B16" s="30"/>
      <c r="C16" s="30"/>
      <c r="D16" s="30"/>
      <c r="E16" s="178"/>
    </row>
    <row r="17" ht="12.75">
      <c r="E17" s="178"/>
    </row>
    <row r="18" ht="12.75">
      <c r="E18" s="178"/>
    </row>
    <row r="19" ht="12.75">
      <c r="E19" s="178"/>
    </row>
    <row r="20" ht="12.75">
      <c r="E20" s="178"/>
    </row>
    <row r="21" ht="12.75">
      <c r="E21" s="178"/>
    </row>
    <row r="22" ht="12.75">
      <c r="E22" s="178"/>
    </row>
    <row r="23" ht="12.75">
      <c r="E23" s="178"/>
    </row>
    <row r="24" ht="12.75">
      <c r="E24" s="178"/>
    </row>
    <row r="25" ht="12.75">
      <c r="E25" s="178"/>
    </row>
    <row r="26" ht="12.75">
      <c r="E26" s="178"/>
    </row>
    <row r="27" ht="12.75">
      <c r="E27" s="178"/>
    </row>
    <row r="28" ht="12.75">
      <c r="E28" s="178"/>
    </row>
    <row r="29" ht="12.75">
      <c r="E29" s="178"/>
    </row>
    <row r="30" ht="12.75">
      <c r="E30" s="178"/>
    </row>
    <row r="31" ht="12.75">
      <c r="E31" s="178"/>
    </row>
    <row r="32" ht="12.75">
      <c r="E32" s="178"/>
    </row>
    <row r="33" ht="12.75">
      <c r="E33" s="178"/>
    </row>
    <row r="34" ht="12.75">
      <c r="E34" s="178"/>
    </row>
    <row r="35" ht="12.75">
      <c r="E35" s="178"/>
    </row>
    <row r="36" ht="12.75">
      <c r="E36" s="178"/>
    </row>
    <row r="37" ht="12.75">
      <c r="E37" s="178"/>
    </row>
    <row r="38" ht="12.75">
      <c r="E38" s="178"/>
    </row>
    <row r="39" ht="12.75">
      <c r="E39" s="178"/>
    </row>
    <row r="40" ht="12.75">
      <c r="E40" s="178"/>
    </row>
    <row r="41" ht="12.75">
      <c r="E41" s="178"/>
    </row>
    <row r="42" ht="12.75">
      <c r="E42" s="178"/>
    </row>
    <row r="43" ht="12.75">
      <c r="E43" s="178"/>
    </row>
    <row r="44" ht="12.75">
      <c r="E44" s="178"/>
    </row>
    <row r="45" ht="12.75">
      <c r="E45" s="178"/>
    </row>
    <row r="46" ht="12.75">
      <c r="E46" s="178"/>
    </row>
    <row r="47" ht="12.75">
      <c r="E47" s="178"/>
    </row>
    <row r="48" ht="12.75">
      <c r="E48" s="178"/>
    </row>
    <row r="49" ht="12.75">
      <c r="E49" s="178"/>
    </row>
    <row r="50" ht="12.75">
      <c r="E50" s="178"/>
    </row>
    <row r="51" ht="12.75">
      <c r="E51" s="178"/>
    </row>
    <row r="52" ht="12.75">
      <c r="E52" s="178"/>
    </row>
    <row r="53" ht="12.75">
      <c r="E53" s="178"/>
    </row>
    <row r="54" ht="12.75">
      <c r="E54" s="178"/>
    </row>
    <row r="55" ht="12.75">
      <c r="E55" s="178"/>
    </row>
    <row r="56" ht="12.75">
      <c r="E56" s="178"/>
    </row>
    <row r="57" ht="12.75">
      <c r="E57" s="178"/>
    </row>
    <row r="58" ht="12.75">
      <c r="E58" s="178"/>
    </row>
    <row r="59" ht="12.75">
      <c r="E59" s="178"/>
    </row>
    <row r="60" ht="12.75">
      <c r="E60" s="178"/>
    </row>
    <row r="61" ht="12.75">
      <c r="E61" s="178"/>
    </row>
    <row r="62" ht="12.75">
      <c r="E62" s="178"/>
    </row>
    <row r="63" ht="12.75">
      <c r="E63" s="178"/>
    </row>
    <row r="64" ht="12.75">
      <c r="E64" s="178"/>
    </row>
    <row r="65" ht="12.75">
      <c r="E65" s="178"/>
    </row>
    <row r="66" ht="12.75">
      <c r="E66" s="178"/>
    </row>
    <row r="67" ht="12.75">
      <c r="E67" s="178"/>
    </row>
    <row r="68" ht="12.75">
      <c r="E68" s="178"/>
    </row>
    <row r="69" ht="12.75">
      <c r="E69" s="178"/>
    </row>
    <row r="70" ht="12.75">
      <c r="E70" s="178"/>
    </row>
    <row r="71" ht="12.75">
      <c r="E71" s="178"/>
    </row>
    <row r="72" ht="12.75">
      <c r="E72" s="178"/>
    </row>
    <row r="73" ht="12.75">
      <c r="E73" s="178"/>
    </row>
    <row r="74" ht="12.75">
      <c r="E74" s="178"/>
    </row>
    <row r="75" ht="12.75">
      <c r="E75" s="178"/>
    </row>
    <row r="76" ht="12.75">
      <c r="E76" s="178"/>
    </row>
    <row r="77" ht="12.75">
      <c r="E77" s="178"/>
    </row>
    <row r="78" ht="12.75">
      <c r="E78" s="178"/>
    </row>
    <row r="79" ht="12.75">
      <c r="E79" s="178"/>
    </row>
    <row r="80" ht="12.75">
      <c r="E80" s="178"/>
    </row>
    <row r="81" ht="12.75">
      <c r="E81" s="178"/>
    </row>
    <row r="82" ht="12.75">
      <c r="E82" s="178"/>
    </row>
    <row r="83" ht="12.75">
      <c r="E83" s="178"/>
    </row>
    <row r="84" ht="12.75">
      <c r="E84" s="178"/>
    </row>
    <row r="85" ht="12.75">
      <c r="E85" s="178"/>
    </row>
    <row r="86" ht="12.75">
      <c r="E86" s="178"/>
    </row>
    <row r="87" ht="12.75">
      <c r="E87" s="178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&amp;CVVP - DrSc.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8"/>
  <dimension ref="A1:G82"/>
  <sheetViews>
    <sheetView workbookViewId="0" topLeftCell="A1">
      <selection activeCell="D17" sqref="D17"/>
    </sheetView>
  </sheetViews>
  <sheetFormatPr defaultColWidth="9.140625" defaultRowHeight="12.75"/>
  <cols>
    <col min="1" max="1" width="4.7109375" style="0" customWidth="1"/>
    <col min="2" max="2" width="30.421875" style="0" customWidth="1"/>
    <col min="3" max="3" width="5.00390625" style="0" customWidth="1"/>
    <col min="4" max="4" width="30.421875" style="0" customWidth="1"/>
    <col min="5" max="5" width="6.7109375" style="6" customWidth="1"/>
    <col min="6" max="6" width="9.7109375" style="0" customWidth="1"/>
  </cols>
  <sheetData>
    <row r="1" spans="1:7" s="63" customFormat="1" ht="36.75" customHeight="1">
      <c r="A1" s="198" t="s">
        <v>175</v>
      </c>
      <c r="B1" s="198" t="s">
        <v>172</v>
      </c>
      <c r="C1" s="198" t="s">
        <v>175</v>
      </c>
      <c r="D1" s="198" t="s">
        <v>171</v>
      </c>
      <c r="E1" s="193" t="s">
        <v>174</v>
      </c>
      <c r="F1" s="191" t="s">
        <v>173</v>
      </c>
      <c r="G1" s="63" t="s">
        <v>262</v>
      </c>
    </row>
    <row r="2" spans="1:6" s="1" customFormat="1" ht="12.75">
      <c r="A2" s="181" t="s">
        <v>176</v>
      </c>
      <c r="B2" s="199" t="s">
        <v>103</v>
      </c>
      <c r="C2" s="181" t="s">
        <v>176</v>
      </c>
      <c r="D2" s="199" t="s">
        <v>103</v>
      </c>
      <c r="E2" s="186">
        <v>1</v>
      </c>
      <c r="F2" s="182">
        <v>2000</v>
      </c>
    </row>
    <row r="3" spans="1:7" s="1" customFormat="1" ht="12.75">
      <c r="A3" s="181" t="s">
        <v>177</v>
      </c>
      <c r="B3" s="199" t="s">
        <v>29</v>
      </c>
      <c r="C3" s="181" t="s">
        <v>177</v>
      </c>
      <c r="D3" s="199" t="s">
        <v>29</v>
      </c>
      <c r="E3" s="186">
        <v>0.45</v>
      </c>
      <c r="F3" s="184">
        <v>900</v>
      </c>
      <c r="G3" s="1">
        <v>1</v>
      </c>
    </row>
    <row r="4" spans="1:6" s="9" customFormat="1" ht="13.5" customHeight="1">
      <c r="A4" s="181" t="s">
        <v>178</v>
      </c>
      <c r="B4" s="199" t="s">
        <v>34</v>
      </c>
      <c r="C4" s="181" t="s">
        <v>178</v>
      </c>
      <c r="D4" s="199" t="s">
        <v>34</v>
      </c>
      <c r="E4" s="186">
        <v>1</v>
      </c>
      <c r="F4" s="184">
        <v>2000</v>
      </c>
    </row>
    <row r="5" spans="1:6" s="1" customFormat="1" ht="12.75">
      <c r="A5" s="181" t="s">
        <v>179</v>
      </c>
      <c r="B5" s="182" t="s">
        <v>133</v>
      </c>
      <c r="C5" s="181" t="s">
        <v>179</v>
      </c>
      <c r="D5" s="182" t="s">
        <v>133</v>
      </c>
      <c r="E5" s="188">
        <v>0.5</v>
      </c>
      <c r="F5" s="184">
        <v>1000</v>
      </c>
    </row>
    <row r="6" spans="1:7" s="1" customFormat="1" ht="12.75">
      <c r="A6" s="181" t="s">
        <v>180</v>
      </c>
      <c r="B6" s="184" t="s">
        <v>50</v>
      </c>
      <c r="C6" s="181" t="s">
        <v>180</v>
      </c>
      <c r="D6" s="184" t="s">
        <v>50</v>
      </c>
      <c r="E6" s="186">
        <v>0.5</v>
      </c>
      <c r="F6" s="184">
        <v>1000</v>
      </c>
      <c r="G6" s="1">
        <v>2</v>
      </c>
    </row>
    <row r="7" spans="1:6" s="1" customFormat="1" ht="12.75">
      <c r="A7" s="181" t="s">
        <v>181</v>
      </c>
      <c r="B7" s="199" t="s">
        <v>54</v>
      </c>
      <c r="C7" s="181" t="s">
        <v>181</v>
      </c>
      <c r="D7" s="199" t="s">
        <v>54</v>
      </c>
      <c r="E7" s="186">
        <v>1</v>
      </c>
      <c r="F7" s="184">
        <v>2000</v>
      </c>
    </row>
    <row r="8" spans="1:6" s="1" customFormat="1" ht="12.75">
      <c r="A8" s="181" t="s">
        <v>182</v>
      </c>
      <c r="B8" s="199" t="s">
        <v>82</v>
      </c>
      <c r="C8" s="181" t="s">
        <v>182</v>
      </c>
      <c r="D8" s="199" t="s">
        <v>82</v>
      </c>
      <c r="E8" s="186">
        <v>1</v>
      </c>
      <c r="F8" s="184">
        <v>2000</v>
      </c>
    </row>
    <row r="9" spans="1:6" s="1" customFormat="1" ht="12.75">
      <c r="A9" s="181"/>
      <c r="B9" s="182"/>
      <c r="C9" s="182"/>
      <c r="D9" s="182"/>
      <c r="E9" s="200">
        <f>SUM(E2:E8)</f>
        <v>5.45</v>
      </c>
      <c r="F9" s="196">
        <f>SUM(F2:F8)</f>
        <v>10900</v>
      </c>
    </row>
    <row r="10" spans="2:5" ht="12.75">
      <c r="B10" s="30"/>
      <c r="C10" s="30"/>
      <c r="D10" s="30"/>
      <c r="E10" s="178"/>
    </row>
    <row r="11" spans="2:5" ht="12.75">
      <c r="B11" s="30"/>
      <c r="C11" s="30"/>
      <c r="D11" s="30"/>
      <c r="E11" s="178"/>
    </row>
    <row r="12" ht="12.75">
      <c r="E12" s="178"/>
    </row>
    <row r="13" ht="12.75">
      <c r="E13" s="178"/>
    </row>
    <row r="14" ht="12.75">
      <c r="E14" s="178"/>
    </row>
    <row r="15" ht="12.75">
      <c r="E15" s="178"/>
    </row>
    <row r="16" ht="12.75">
      <c r="E16" s="178"/>
    </row>
    <row r="17" ht="12.75">
      <c r="E17" s="178"/>
    </row>
    <row r="18" ht="12.75">
      <c r="E18" s="178"/>
    </row>
    <row r="19" ht="12.75">
      <c r="E19" s="178"/>
    </row>
    <row r="20" ht="12.75">
      <c r="E20" s="178"/>
    </row>
    <row r="21" ht="12.75">
      <c r="E21" s="178"/>
    </row>
    <row r="22" ht="12.75">
      <c r="E22" s="178"/>
    </row>
    <row r="23" ht="12.75">
      <c r="E23" s="178"/>
    </row>
    <row r="24" ht="12.75">
      <c r="E24" s="178"/>
    </row>
    <row r="25" ht="12.75">
      <c r="E25" s="178"/>
    </row>
    <row r="26" ht="12.75">
      <c r="E26" s="178"/>
    </row>
    <row r="27" ht="12.75">
      <c r="E27" s="178"/>
    </row>
    <row r="28" ht="12.75">
      <c r="E28" s="178"/>
    </row>
    <row r="29" ht="12.75">
      <c r="E29" s="178"/>
    </row>
    <row r="30" ht="12.75">
      <c r="E30" s="178"/>
    </row>
    <row r="31" ht="12.75">
      <c r="E31" s="178"/>
    </row>
    <row r="32" ht="12.75">
      <c r="E32" s="178"/>
    </row>
    <row r="33" ht="12.75">
      <c r="E33" s="178"/>
    </row>
    <row r="34" ht="12.75">
      <c r="E34" s="178"/>
    </row>
    <row r="35" ht="12.75">
      <c r="E35" s="178"/>
    </row>
    <row r="36" ht="12.75">
      <c r="E36" s="178"/>
    </row>
    <row r="37" ht="12.75">
      <c r="E37" s="178"/>
    </row>
    <row r="38" ht="12.75">
      <c r="E38" s="178"/>
    </row>
    <row r="39" ht="12.75">
      <c r="E39" s="178"/>
    </row>
    <row r="40" ht="12.75">
      <c r="E40" s="178"/>
    </row>
    <row r="41" ht="12.75">
      <c r="E41" s="178"/>
    </row>
    <row r="42" ht="12.75">
      <c r="E42" s="178"/>
    </row>
    <row r="43" ht="12.75">
      <c r="E43" s="178"/>
    </row>
    <row r="44" ht="12.75">
      <c r="E44" s="178"/>
    </row>
    <row r="45" ht="12.75">
      <c r="E45" s="178"/>
    </row>
    <row r="46" ht="12.75">
      <c r="E46" s="178"/>
    </row>
    <row r="47" ht="12.75">
      <c r="E47" s="178"/>
    </row>
    <row r="48" ht="12.75">
      <c r="E48" s="178"/>
    </row>
    <row r="49" ht="12.75">
      <c r="E49" s="178"/>
    </row>
    <row r="50" ht="12.75">
      <c r="E50" s="178"/>
    </row>
    <row r="51" ht="12.75">
      <c r="E51" s="178"/>
    </row>
    <row r="52" ht="12.75">
      <c r="E52" s="178"/>
    </row>
    <row r="53" ht="12.75">
      <c r="E53" s="178"/>
    </row>
    <row r="54" ht="12.75">
      <c r="E54" s="178"/>
    </row>
    <row r="55" ht="12.75">
      <c r="E55" s="178"/>
    </row>
    <row r="56" ht="12.75">
      <c r="E56" s="178"/>
    </row>
    <row r="57" ht="12.75">
      <c r="E57" s="178"/>
    </row>
    <row r="58" ht="12.75">
      <c r="E58" s="178"/>
    </row>
    <row r="59" ht="12.75">
      <c r="E59" s="178"/>
    </row>
    <row r="60" ht="12.75">
      <c r="E60" s="178"/>
    </row>
    <row r="61" ht="12.75">
      <c r="E61" s="178"/>
    </row>
    <row r="62" ht="12.75">
      <c r="E62" s="178"/>
    </row>
    <row r="63" ht="12.75">
      <c r="E63" s="178"/>
    </row>
    <row r="64" ht="12.75">
      <c r="E64" s="178"/>
    </row>
    <row r="65" ht="12.75">
      <c r="E65" s="178"/>
    </row>
    <row r="66" ht="12.75">
      <c r="E66" s="178"/>
    </row>
    <row r="67" ht="12.75">
      <c r="E67" s="178"/>
    </row>
    <row r="68" ht="12.75">
      <c r="E68" s="178"/>
    </row>
    <row r="69" ht="12.75">
      <c r="E69" s="178"/>
    </row>
    <row r="70" ht="12.75">
      <c r="E70" s="178"/>
    </row>
    <row r="71" ht="12.75">
      <c r="E71" s="178"/>
    </row>
    <row r="72" ht="12.75">
      <c r="E72" s="178"/>
    </row>
    <row r="73" ht="12.75">
      <c r="E73" s="178"/>
    </row>
    <row r="74" ht="12.75">
      <c r="E74" s="178"/>
    </row>
    <row r="75" ht="12.75">
      <c r="E75" s="178"/>
    </row>
    <row r="76" ht="12.75">
      <c r="E76" s="178"/>
    </row>
    <row r="77" ht="12.75">
      <c r="E77" s="178"/>
    </row>
    <row r="78" ht="12.75">
      <c r="E78" s="178"/>
    </row>
    <row r="79" ht="12.75">
      <c r="E79" s="178"/>
    </row>
    <row r="80" ht="12.75">
      <c r="E80" s="178"/>
    </row>
    <row r="81" ht="12.75">
      <c r="E81" s="178"/>
    </row>
    <row r="82" ht="12.75">
      <c r="E82" s="178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&amp;CVVP - CSc., PhD.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9"/>
  <dimension ref="A1:G73"/>
  <sheetViews>
    <sheetView workbookViewId="0" topLeftCell="A1">
      <selection activeCell="D30" sqref="D30"/>
    </sheetView>
  </sheetViews>
  <sheetFormatPr defaultColWidth="9.140625" defaultRowHeight="12.75"/>
  <cols>
    <col min="1" max="1" width="4.7109375" style="0" customWidth="1"/>
    <col min="2" max="2" width="30.421875" style="0" customWidth="1"/>
    <col min="3" max="3" width="5.00390625" style="0" customWidth="1"/>
    <col min="4" max="4" width="30.421875" style="0" customWidth="1"/>
    <col min="5" max="5" width="6.7109375" style="6" customWidth="1"/>
    <col min="6" max="6" width="9.7109375" style="0" customWidth="1"/>
  </cols>
  <sheetData>
    <row r="1" spans="1:7" s="63" customFormat="1" ht="36.75" customHeight="1">
      <c r="A1" s="198" t="s">
        <v>175</v>
      </c>
      <c r="B1" s="198" t="s">
        <v>172</v>
      </c>
      <c r="C1" s="198" t="s">
        <v>175</v>
      </c>
      <c r="D1" s="198" t="s">
        <v>171</v>
      </c>
      <c r="E1" s="193" t="s">
        <v>174</v>
      </c>
      <c r="F1" s="191" t="s">
        <v>173</v>
      </c>
      <c r="G1" s="63" t="s">
        <v>262</v>
      </c>
    </row>
    <row r="2" spans="1:7" s="1" customFormat="1" ht="12.75">
      <c r="A2" s="181" t="s">
        <v>176</v>
      </c>
      <c r="B2" s="182" t="s">
        <v>38</v>
      </c>
      <c r="C2" s="182" t="s">
        <v>176</v>
      </c>
      <c r="D2" s="182" t="s">
        <v>38</v>
      </c>
      <c r="E2" s="186">
        <v>1</v>
      </c>
      <c r="F2" s="184">
        <v>2000</v>
      </c>
      <c r="G2" s="1">
        <v>1</v>
      </c>
    </row>
    <row r="3" spans="1:6" s="1" customFormat="1" ht="12.75">
      <c r="A3" s="181" t="s">
        <v>177</v>
      </c>
      <c r="B3" s="184" t="s">
        <v>39</v>
      </c>
      <c r="C3" s="182" t="s">
        <v>177</v>
      </c>
      <c r="D3" s="184" t="s">
        <v>39</v>
      </c>
      <c r="E3" s="186">
        <v>1</v>
      </c>
      <c r="F3" s="184">
        <v>2000</v>
      </c>
    </row>
    <row r="4" spans="1:7" s="1" customFormat="1" ht="12.75">
      <c r="A4" s="181" t="s">
        <v>178</v>
      </c>
      <c r="B4" s="182" t="s">
        <v>42</v>
      </c>
      <c r="C4" s="182" t="s">
        <v>178</v>
      </c>
      <c r="D4" s="182" t="s">
        <v>42</v>
      </c>
      <c r="E4" s="186">
        <v>1</v>
      </c>
      <c r="F4" s="184">
        <v>2000</v>
      </c>
      <c r="G4" s="1">
        <v>2</v>
      </c>
    </row>
    <row r="5" spans="1:7" s="1" customFormat="1" ht="12.75">
      <c r="A5" s="181" t="s">
        <v>179</v>
      </c>
      <c r="B5" s="184" t="s">
        <v>43</v>
      </c>
      <c r="C5" s="182" t="s">
        <v>179</v>
      </c>
      <c r="D5" s="184" t="s">
        <v>43</v>
      </c>
      <c r="E5" s="186">
        <v>1</v>
      </c>
      <c r="F5" s="184">
        <v>2000</v>
      </c>
      <c r="G5" s="1">
        <v>3</v>
      </c>
    </row>
    <row r="6" spans="1:6" s="1" customFormat="1" ht="12.75">
      <c r="A6" s="181" t="s">
        <v>180</v>
      </c>
      <c r="B6" s="184" t="s">
        <v>44</v>
      </c>
      <c r="C6" s="182" t="s">
        <v>180</v>
      </c>
      <c r="D6" s="184" t="s">
        <v>44</v>
      </c>
      <c r="E6" s="186">
        <v>1</v>
      </c>
      <c r="F6" s="184">
        <v>2000</v>
      </c>
    </row>
    <row r="7" spans="1:7" s="1" customFormat="1" ht="12.75">
      <c r="A7" s="181" t="s">
        <v>181</v>
      </c>
      <c r="B7" s="184" t="s">
        <v>45</v>
      </c>
      <c r="C7" s="182" t="s">
        <v>181</v>
      </c>
      <c r="D7" s="184" t="s">
        <v>45</v>
      </c>
      <c r="E7" s="186">
        <v>1</v>
      </c>
      <c r="F7" s="184">
        <v>2000</v>
      </c>
      <c r="G7" s="1">
        <v>4</v>
      </c>
    </row>
    <row r="8" spans="1:6" s="1" customFormat="1" ht="12.75">
      <c r="A8" s="181" t="s">
        <v>182</v>
      </c>
      <c r="B8" s="184" t="s">
        <v>46</v>
      </c>
      <c r="C8" s="182" t="s">
        <v>182</v>
      </c>
      <c r="D8" s="184" t="s">
        <v>46</v>
      </c>
      <c r="E8" s="186">
        <v>0.25</v>
      </c>
      <c r="F8" s="184">
        <v>500</v>
      </c>
    </row>
    <row r="9" spans="1:7" s="1" customFormat="1" ht="12.75">
      <c r="A9" s="181" t="s">
        <v>183</v>
      </c>
      <c r="B9" s="182" t="s">
        <v>47</v>
      </c>
      <c r="C9" s="182" t="s">
        <v>183</v>
      </c>
      <c r="D9" s="182" t="s">
        <v>47</v>
      </c>
      <c r="E9" s="188">
        <v>1</v>
      </c>
      <c r="F9" s="184">
        <v>2000</v>
      </c>
      <c r="G9" s="1">
        <v>5</v>
      </c>
    </row>
    <row r="10" spans="1:7" s="1" customFormat="1" ht="12.75">
      <c r="A10" s="181" t="s">
        <v>184</v>
      </c>
      <c r="B10" s="184" t="s">
        <v>48</v>
      </c>
      <c r="C10" s="182" t="s">
        <v>184</v>
      </c>
      <c r="D10" s="184" t="s">
        <v>48</v>
      </c>
      <c r="E10" s="186">
        <v>1</v>
      </c>
      <c r="F10" s="184">
        <v>2000</v>
      </c>
      <c r="G10" s="1">
        <v>6</v>
      </c>
    </row>
    <row r="11" spans="1:7" s="1" customFormat="1" ht="12.75">
      <c r="A11" s="181" t="s">
        <v>185</v>
      </c>
      <c r="B11" s="182" t="s">
        <v>49</v>
      </c>
      <c r="C11" s="182" t="s">
        <v>185</v>
      </c>
      <c r="D11" s="182" t="s">
        <v>49</v>
      </c>
      <c r="E11" s="186">
        <v>1</v>
      </c>
      <c r="F11" s="184">
        <v>2000</v>
      </c>
      <c r="G11" s="1">
        <v>7</v>
      </c>
    </row>
    <row r="12" spans="1:7" s="1" customFormat="1" ht="12.75">
      <c r="A12" s="181" t="s">
        <v>186</v>
      </c>
      <c r="B12" s="184" t="s">
        <v>55</v>
      </c>
      <c r="C12" s="182" t="s">
        <v>186</v>
      </c>
      <c r="D12" s="184" t="s">
        <v>55</v>
      </c>
      <c r="E12" s="186">
        <v>1</v>
      </c>
      <c r="F12" s="184">
        <v>2000</v>
      </c>
      <c r="G12" s="1">
        <v>8</v>
      </c>
    </row>
    <row r="13" spans="1:7" s="1" customFormat="1" ht="12.75">
      <c r="A13" s="181" t="s">
        <v>187</v>
      </c>
      <c r="B13" s="184" t="s">
        <v>57</v>
      </c>
      <c r="C13" s="182" t="s">
        <v>187</v>
      </c>
      <c r="D13" s="184" t="s">
        <v>57</v>
      </c>
      <c r="E13" s="186">
        <v>0.5</v>
      </c>
      <c r="F13" s="184">
        <v>1000</v>
      </c>
      <c r="G13" s="1">
        <v>9</v>
      </c>
    </row>
    <row r="14" spans="1:7" s="1" customFormat="1" ht="12.75">
      <c r="A14" s="181" t="s">
        <v>188</v>
      </c>
      <c r="B14" s="184" t="s">
        <v>60</v>
      </c>
      <c r="C14" s="182" t="s">
        <v>188</v>
      </c>
      <c r="D14" s="184" t="s">
        <v>60</v>
      </c>
      <c r="E14" s="186">
        <v>0.25</v>
      </c>
      <c r="F14" s="184">
        <v>500</v>
      </c>
      <c r="G14" s="1">
        <v>10</v>
      </c>
    </row>
    <row r="15" spans="1:6" s="1" customFormat="1" ht="12.75">
      <c r="A15" s="181" t="s">
        <v>189</v>
      </c>
      <c r="B15" s="184" t="s">
        <v>66</v>
      </c>
      <c r="C15" s="182" t="s">
        <v>189</v>
      </c>
      <c r="D15" s="184" t="s">
        <v>66</v>
      </c>
      <c r="E15" s="186">
        <v>1</v>
      </c>
      <c r="F15" s="184">
        <v>2000</v>
      </c>
    </row>
    <row r="16" spans="1:6" s="1" customFormat="1" ht="12.75">
      <c r="A16" s="181" t="s">
        <v>190</v>
      </c>
      <c r="B16" s="184" t="s">
        <v>68</v>
      </c>
      <c r="C16" s="182" t="s">
        <v>190</v>
      </c>
      <c r="D16" s="184" t="s">
        <v>68</v>
      </c>
      <c r="E16" s="186">
        <v>0.3</v>
      </c>
      <c r="F16" s="184">
        <v>600</v>
      </c>
    </row>
    <row r="17" spans="1:7" s="1" customFormat="1" ht="12.75">
      <c r="A17" s="181" t="s">
        <v>191</v>
      </c>
      <c r="B17" s="184" t="s">
        <v>71</v>
      </c>
      <c r="C17" s="182" t="s">
        <v>191</v>
      </c>
      <c r="D17" s="184" t="s">
        <v>71</v>
      </c>
      <c r="E17" s="186">
        <v>1</v>
      </c>
      <c r="F17" s="184">
        <v>2000</v>
      </c>
      <c r="G17" s="1">
        <v>11</v>
      </c>
    </row>
    <row r="18" spans="1:6" s="1" customFormat="1" ht="12.75">
      <c r="A18" s="181" t="s">
        <v>192</v>
      </c>
      <c r="B18" s="184" t="s">
        <v>104</v>
      </c>
      <c r="C18" s="182" t="s">
        <v>192</v>
      </c>
      <c r="D18" s="184" t="s">
        <v>104</v>
      </c>
      <c r="E18" s="186">
        <v>1</v>
      </c>
      <c r="F18" s="184">
        <v>2000</v>
      </c>
    </row>
    <row r="19" spans="1:6" s="1" customFormat="1" ht="12.75">
      <c r="A19" s="181" t="s">
        <v>193</v>
      </c>
      <c r="B19" s="189" t="s">
        <v>75</v>
      </c>
      <c r="C19" s="182" t="s">
        <v>193</v>
      </c>
      <c r="D19" s="189" t="s">
        <v>75</v>
      </c>
      <c r="E19" s="186">
        <v>1</v>
      </c>
      <c r="F19" s="184">
        <v>2000</v>
      </c>
    </row>
    <row r="20" spans="1:6" s="1" customFormat="1" ht="12.75">
      <c r="A20" s="181" t="s">
        <v>194</v>
      </c>
      <c r="B20" s="184" t="s">
        <v>77</v>
      </c>
      <c r="C20" s="182" t="s">
        <v>194</v>
      </c>
      <c r="D20" s="184" t="s">
        <v>77</v>
      </c>
      <c r="E20" s="186">
        <v>1</v>
      </c>
      <c r="F20" s="184">
        <v>2000</v>
      </c>
    </row>
    <row r="21" spans="1:6" s="1" customFormat="1" ht="12.75">
      <c r="A21" s="181" t="s">
        <v>195</v>
      </c>
      <c r="B21" s="184" t="s">
        <v>87</v>
      </c>
      <c r="C21" s="182" t="s">
        <v>195</v>
      </c>
      <c r="D21" s="184" t="s">
        <v>87</v>
      </c>
      <c r="E21" s="186">
        <v>1</v>
      </c>
      <c r="F21" s="184">
        <v>2000</v>
      </c>
    </row>
    <row r="22" spans="1:6" s="1" customFormat="1" ht="12.75">
      <c r="A22" s="181" t="s">
        <v>196</v>
      </c>
      <c r="B22" s="184" t="s">
        <v>88</v>
      </c>
      <c r="C22" s="182" t="s">
        <v>196</v>
      </c>
      <c r="D22" s="184" t="s">
        <v>88</v>
      </c>
      <c r="E22" s="186">
        <v>1</v>
      </c>
      <c r="F22" s="184">
        <v>2000</v>
      </c>
    </row>
    <row r="23" spans="1:7" s="1" customFormat="1" ht="12.75">
      <c r="A23" s="181" t="s">
        <v>197</v>
      </c>
      <c r="B23" s="184" t="s">
        <v>94</v>
      </c>
      <c r="C23" s="182" t="s">
        <v>197</v>
      </c>
      <c r="D23" s="184" t="s">
        <v>94</v>
      </c>
      <c r="E23" s="186">
        <v>1</v>
      </c>
      <c r="F23" s="184">
        <v>2000</v>
      </c>
      <c r="G23" s="1">
        <v>12</v>
      </c>
    </row>
    <row r="24" spans="1:6" s="1" customFormat="1" ht="12.75">
      <c r="A24" s="181" t="s">
        <v>198</v>
      </c>
      <c r="B24" s="184" t="s">
        <v>101</v>
      </c>
      <c r="C24" s="182" t="s">
        <v>198</v>
      </c>
      <c r="D24" s="184" t="s">
        <v>101</v>
      </c>
      <c r="E24" s="186">
        <v>0.25</v>
      </c>
      <c r="F24" s="184">
        <v>500</v>
      </c>
    </row>
    <row r="25" spans="1:6" s="1" customFormat="1" ht="12.75">
      <c r="A25" s="181" t="s">
        <v>199</v>
      </c>
      <c r="B25" s="184" t="s">
        <v>100</v>
      </c>
      <c r="C25" s="182" t="s">
        <v>199</v>
      </c>
      <c r="D25" s="184" t="s">
        <v>100</v>
      </c>
      <c r="E25" s="186">
        <v>0.6</v>
      </c>
      <c r="F25" s="184">
        <v>1200</v>
      </c>
    </row>
    <row r="26" spans="1:6" s="1" customFormat="1" ht="12.75">
      <c r="A26" s="194"/>
      <c r="B26" s="184"/>
      <c r="C26" s="184"/>
      <c r="D26" s="184"/>
      <c r="E26" s="195">
        <f>SUM(E2:E25)</f>
        <v>20.150000000000002</v>
      </c>
      <c r="F26" s="196">
        <f>SUM(F2:F25)</f>
        <v>40300</v>
      </c>
    </row>
    <row r="27" spans="2:5" s="1" customFormat="1" ht="12.75">
      <c r="B27" s="28"/>
      <c r="C27" s="28"/>
      <c r="D27" s="28"/>
      <c r="E27" s="5"/>
    </row>
    <row r="28" spans="2:5" s="1" customFormat="1" ht="12.75">
      <c r="B28" s="28"/>
      <c r="C28" s="28"/>
      <c r="D28" s="28"/>
      <c r="E28" s="5"/>
    </row>
    <row r="29" spans="2:5" ht="12.75">
      <c r="B29" s="51"/>
      <c r="C29" s="30"/>
      <c r="D29" s="30"/>
      <c r="E29" s="178"/>
    </row>
    <row r="30" ht="12.75">
      <c r="E30" s="178"/>
    </row>
    <row r="31" ht="12.75">
      <c r="E31" s="178"/>
    </row>
    <row r="32" ht="12.75">
      <c r="E32" s="178"/>
    </row>
    <row r="33" ht="12.75">
      <c r="E33" s="178"/>
    </row>
    <row r="34" ht="12.75">
      <c r="E34" s="178"/>
    </row>
    <row r="35" ht="12.75">
      <c r="E35" s="178"/>
    </row>
    <row r="36" ht="12.75">
      <c r="E36" s="178"/>
    </row>
    <row r="37" ht="12.75">
      <c r="E37" s="178"/>
    </row>
    <row r="38" ht="12.75">
      <c r="E38" s="178"/>
    </row>
    <row r="39" ht="12.75">
      <c r="E39" s="178"/>
    </row>
    <row r="40" ht="12.75">
      <c r="E40" s="178"/>
    </row>
    <row r="41" ht="12.75">
      <c r="E41" s="178"/>
    </row>
    <row r="42" ht="12.75">
      <c r="E42" s="178"/>
    </row>
    <row r="43" ht="12.75">
      <c r="E43" s="178"/>
    </row>
    <row r="44" ht="12.75">
      <c r="E44" s="178"/>
    </row>
    <row r="45" ht="12.75">
      <c r="E45" s="178"/>
    </row>
    <row r="46" ht="12.75">
      <c r="E46" s="178"/>
    </row>
    <row r="47" ht="12.75">
      <c r="E47" s="178"/>
    </row>
    <row r="48" ht="12.75">
      <c r="E48" s="178"/>
    </row>
    <row r="49" ht="12.75">
      <c r="E49" s="178"/>
    </row>
    <row r="50" ht="12.75">
      <c r="E50" s="178"/>
    </row>
    <row r="51" ht="12.75">
      <c r="E51" s="178"/>
    </row>
    <row r="52" ht="12.75">
      <c r="E52" s="178"/>
    </row>
    <row r="53" ht="12.75">
      <c r="E53" s="178"/>
    </row>
    <row r="54" ht="12.75">
      <c r="E54" s="178"/>
    </row>
    <row r="55" ht="12.75">
      <c r="E55" s="178"/>
    </row>
    <row r="56" ht="12.75">
      <c r="E56" s="178"/>
    </row>
    <row r="57" ht="12.75">
      <c r="E57" s="178"/>
    </row>
    <row r="58" ht="12.75">
      <c r="E58" s="178"/>
    </row>
    <row r="59" ht="12.75">
      <c r="E59" s="178"/>
    </row>
    <row r="60" ht="12.75">
      <c r="E60" s="178"/>
    </row>
    <row r="61" ht="12.75">
      <c r="E61" s="178"/>
    </row>
    <row r="62" ht="12.75">
      <c r="E62" s="178"/>
    </row>
    <row r="63" ht="12.75">
      <c r="E63" s="178"/>
    </row>
    <row r="64" ht="12.75">
      <c r="E64" s="178"/>
    </row>
    <row r="65" ht="12.75">
      <c r="E65" s="178"/>
    </row>
    <row r="66" ht="12.75">
      <c r="E66" s="178"/>
    </row>
    <row r="67" ht="12.75">
      <c r="E67" s="178"/>
    </row>
    <row r="68" ht="12.75">
      <c r="E68" s="178"/>
    </row>
    <row r="69" ht="12.75">
      <c r="E69" s="178"/>
    </row>
    <row r="70" ht="12.75">
      <c r="E70" s="178"/>
    </row>
    <row r="71" ht="12.75">
      <c r="E71" s="178"/>
    </row>
    <row r="72" ht="12.75">
      <c r="E72" s="178"/>
    </row>
    <row r="73" ht="12.75">
      <c r="E73" s="178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&amp;CSVP - CSc., PhD.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10"/>
  <dimension ref="A1:G67"/>
  <sheetViews>
    <sheetView workbookViewId="0" topLeftCell="A1">
      <selection activeCell="D31" sqref="D31"/>
    </sheetView>
  </sheetViews>
  <sheetFormatPr defaultColWidth="9.140625" defaultRowHeight="12.75"/>
  <cols>
    <col min="1" max="1" width="4.7109375" style="0" customWidth="1"/>
    <col min="2" max="2" width="30.421875" style="0" customWidth="1"/>
    <col min="3" max="3" width="5.00390625" style="0" customWidth="1"/>
    <col min="4" max="4" width="30.421875" style="0" customWidth="1"/>
    <col min="5" max="5" width="6.7109375" style="6" customWidth="1"/>
    <col min="6" max="6" width="9.7109375" style="0" customWidth="1"/>
  </cols>
  <sheetData>
    <row r="1" spans="1:7" s="63" customFormat="1" ht="36.75" customHeight="1">
      <c r="A1" s="198" t="s">
        <v>175</v>
      </c>
      <c r="B1" s="198" t="s">
        <v>172</v>
      </c>
      <c r="C1" s="198" t="s">
        <v>175</v>
      </c>
      <c r="D1" s="198" t="s">
        <v>171</v>
      </c>
      <c r="E1" s="193" t="s">
        <v>174</v>
      </c>
      <c r="F1" s="191" t="s">
        <v>173</v>
      </c>
      <c r="G1" s="63" t="s">
        <v>262</v>
      </c>
    </row>
    <row r="2" spans="1:6" s="1" customFormat="1" ht="12.75">
      <c r="A2" s="181" t="s">
        <v>176</v>
      </c>
      <c r="B2" s="184" t="s">
        <v>264</v>
      </c>
      <c r="C2" s="182" t="s">
        <v>176</v>
      </c>
      <c r="D2" s="184" t="s">
        <v>264</v>
      </c>
      <c r="E2" s="185">
        <v>1</v>
      </c>
      <c r="F2" s="184">
        <v>2000</v>
      </c>
    </row>
    <row r="3" spans="1:7" s="1" customFormat="1" ht="12.75">
      <c r="A3" s="181" t="s">
        <v>177</v>
      </c>
      <c r="B3" s="182" t="s">
        <v>33</v>
      </c>
      <c r="C3" s="182" t="s">
        <v>177</v>
      </c>
      <c r="D3" s="182" t="s">
        <v>33</v>
      </c>
      <c r="E3" s="186">
        <v>1</v>
      </c>
      <c r="F3" s="184">
        <v>2000</v>
      </c>
      <c r="G3" s="1">
        <v>1</v>
      </c>
    </row>
    <row r="4" spans="1:7" s="1" customFormat="1" ht="12.75">
      <c r="A4" s="181" t="s">
        <v>178</v>
      </c>
      <c r="B4" s="184" t="s">
        <v>36</v>
      </c>
      <c r="C4" s="182" t="s">
        <v>178</v>
      </c>
      <c r="D4" s="184" t="s">
        <v>36</v>
      </c>
      <c r="E4" s="186">
        <v>1</v>
      </c>
      <c r="F4" s="184">
        <v>2000</v>
      </c>
      <c r="G4" s="1">
        <v>2</v>
      </c>
    </row>
    <row r="5" spans="1:7" s="1" customFormat="1" ht="12.75">
      <c r="A5" s="181" t="s">
        <v>179</v>
      </c>
      <c r="B5" s="182" t="s">
        <v>41</v>
      </c>
      <c r="C5" s="182" t="s">
        <v>179</v>
      </c>
      <c r="D5" s="182" t="s">
        <v>41</v>
      </c>
      <c r="E5" s="186">
        <v>1</v>
      </c>
      <c r="F5" s="184">
        <v>2000</v>
      </c>
      <c r="G5" s="1">
        <v>3</v>
      </c>
    </row>
    <row r="6" spans="1:7" s="1" customFormat="1" ht="12.75">
      <c r="A6" s="181" t="s">
        <v>180</v>
      </c>
      <c r="B6" s="184" t="s">
        <v>132</v>
      </c>
      <c r="C6" s="182" t="s">
        <v>180</v>
      </c>
      <c r="D6" s="184" t="s">
        <v>132</v>
      </c>
      <c r="E6" s="185">
        <v>1</v>
      </c>
      <c r="F6" s="184">
        <v>2000</v>
      </c>
      <c r="G6" s="1">
        <v>4</v>
      </c>
    </row>
    <row r="7" spans="1:6" s="1" customFormat="1" ht="12.75">
      <c r="A7" s="181" t="s">
        <v>181</v>
      </c>
      <c r="B7" s="184" t="s">
        <v>265</v>
      </c>
      <c r="C7" s="182" t="s">
        <v>181</v>
      </c>
      <c r="D7" s="184" t="s">
        <v>265</v>
      </c>
      <c r="E7" s="186">
        <v>1</v>
      </c>
      <c r="F7" s="184">
        <v>2000</v>
      </c>
    </row>
    <row r="8" spans="1:6" s="1" customFormat="1" ht="12.75">
      <c r="A8" s="181" t="s">
        <v>182</v>
      </c>
      <c r="B8" s="184" t="s">
        <v>53</v>
      </c>
      <c r="C8" s="182" t="s">
        <v>182</v>
      </c>
      <c r="D8" s="184" t="s">
        <v>53</v>
      </c>
      <c r="E8" s="186">
        <v>0.3</v>
      </c>
      <c r="F8" s="184">
        <v>600</v>
      </c>
    </row>
    <row r="9" spans="1:6" s="1" customFormat="1" ht="12.75">
      <c r="A9" s="181" t="s">
        <v>183</v>
      </c>
      <c r="B9" s="184" t="s">
        <v>65</v>
      </c>
      <c r="C9" s="182" t="s">
        <v>183</v>
      </c>
      <c r="D9" s="184" t="s">
        <v>65</v>
      </c>
      <c r="E9" s="186">
        <v>1</v>
      </c>
      <c r="F9" s="184">
        <v>2000</v>
      </c>
    </row>
    <row r="10" spans="1:7" s="9" customFormat="1" ht="12.75">
      <c r="A10" s="181" t="s">
        <v>184</v>
      </c>
      <c r="B10" s="184" t="s">
        <v>64</v>
      </c>
      <c r="C10" s="182" t="s">
        <v>184</v>
      </c>
      <c r="D10" s="184" t="s">
        <v>64</v>
      </c>
      <c r="E10" s="186">
        <v>1</v>
      </c>
      <c r="F10" s="184">
        <v>2000</v>
      </c>
      <c r="G10" s="9">
        <v>5</v>
      </c>
    </row>
    <row r="11" spans="1:7" s="1" customFormat="1" ht="12.75">
      <c r="A11" s="181" t="s">
        <v>185</v>
      </c>
      <c r="B11" s="182" t="s">
        <v>67</v>
      </c>
      <c r="C11" s="182" t="s">
        <v>185</v>
      </c>
      <c r="D11" s="182" t="s">
        <v>67</v>
      </c>
      <c r="E11" s="186">
        <v>1</v>
      </c>
      <c r="F11" s="184">
        <v>2000</v>
      </c>
      <c r="G11" s="1">
        <v>6</v>
      </c>
    </row>
    <row r="12" spans="1:6" s="1" customFormat="1" ht="12.75">
      <c r="A12" s="181" t="s">
        <v>186</v>
      </c>
      <c r="B12" s="184" t="s">
        <v>72</v>
      </c>
      <c r="C12" s="182" t="s">
        <v>186</v>
      </c>
      <c r="D12" s="184" t="s">
        <v>72</v>
      </c>
      <c r="E12" s="186">
        <v>1</v>
      </c>
      <c r="F12" s="184">
        <v>2000</v>
      </c>
    </row>
    <row r="13" spans="1:7" s="1" customFormat="1" ht="12.75">
      <c r="A13" s="181" t="s">
        <v>187</v>
      </c>
      <c r="B13" s="182" t="s">
        <v>266</v>
      </c>
      <c r="C13" s="182" t="s">
        <v>187</v>
      </c>
      <c r="D13" s="182" t="s">
        <v>266</v>
      </c>
      <c r="E13" s="186">
        <v>1</v>
      </c>
      <c r="F13" s="184">
        <v>2000</v>
      </c>
      <c r="G13" s="1">
        <v>7</v>
      </c>
    </row>
    <row r="14" spans="1:7" s="1" customFormat="1" ht="12.75">
      <c r="A14" s="181" t="s">
        <v>188</v>
      </c>
      <c r="B14" s="182" t="s">
        <v>267</v>
      </c>
      <c r="C14" s="182" t="s">
        <v>188</v>
      </c>
      <c r="D14" s="182" t="s">
        <v>267</v>
      </c>
      <c r="E14" s="186">
        <v>1</v>
      </c>
      <c r="F14" s="184">
        <v>2000</v>
      </c>
      <c r="G14" s="1">
        <v>8</v>
      </c>
    </row>
    <row r="15" spans="1:6" s="1" customFormat="1" ht="12.75">
      <c r="A15" s="181" t="s">
        <v>189</v>
      </c>
      <c r="B15" s="182" t="s">
        <v>92</v>
      </c>
      <c r="C15" s="182" t="s">
        <v>189</v>
      </c>
      <c r="D15" s="182" t="s">
        <v>92</v>
      </c>
      <c r="E15" s="186">
        <v>1</v>
      </c>
      <c r="F15" s="184">
        <v>2000</v>
      </c>
    </row>
    <row r="16" spans="1:7" s="1" customFormat="1" ht="12.75">
      <c r="A16" s="181" t="s">
        <v>190</v>
      </c>
      <c r="B16" s="184" t="s">
        <v>93</v>
      </c>
      <c r="C16" s="182" t="s">
        <v>190</v>
      </c>
      <c r="D16" s="184" t="s">
        <v>93</v>
      </c>
      <c r="E16" s="186">
        <v>1</v>
      </c>
      <c r="F16" s="184">
        <v>2000</v>
      </c>
      <c r="G16" s="1">
        <v>9</v>
      </c>
    </row>
    <row r="17" spans="1:7" s="1" customFormat="1" ht="12.75">
      <c r="A17" s="181" t="s">
        <v>191</v>
      </c>
      <c r="B17" s="182" t="s">
        <v>95</v>
      </c>
      <c r="C17" s="182" t="s">
        <v>191</v>
      </c>
      <c r="D17" s="182" t="s">
        <v>95</v>
      </c>
      <c r="E17" s="186">
        <v>1</v>
      </c>
      <c r="F17" s="184">
        <v>2000</v>
      </c>
      <c r="G17" s="1">
        <v>10</v>
      </c>
    </row>
    <row r="18" spans="1:7" s="1" customFormat="1" ht="12.75">
      <c r="A18" s="181" t="s">
        <v>192</v>
      </c>
      <c r="B18" s="184" t="s">
        <v>99</v>
      </c>
      <c r="C18" s="182" t="s">
        <v>192</v>
      </c>
      <c r="D18" s="184" t="s">
        <v>99</v>
      </c>
      <c r="E18" s="186">
        <v>1</v>
      </c>
      <c r="F18" s="184">
        <v>2000</v>
      </c>
      <c r="G18" s="1">
        <v>11</v>
      </c>
    </row>
    <row r="19" spans="1:6" s="1" customFormat="1" ht="12.75">
      <c r="A19" s="194"/>
      <c r="B19" s="184"/>
      <c r="C19" s="184"/>
      <c r="D19" s="184"/>
      <c r="E19" s="195">
        <f>SUM(E2:E18)</f>
        <v>16.3</v>
      </c>
      <c r="F19" s="196">
        <f>SUM(F2:F18)</f>
        <v>32600</v>
      </c>
    </row>
    <row r="20" spans="2:5" s="1" customFormat="1" ht="12.75">
      <c r="B20" s="28"/>
      <c r="C20" s="28"/>
      <c r="D20" s="28"/>
      <c r="E20" s="5"/>
    </row>
    <row r="21" ht="12.75">
      <c r="E21" s="178"/>
    </row>
    <row r="22" ht="12.75">
      <c r="E22" s="178"/>
    </row>
    <row r="23" ht="12.75">
      <c r="E23" s="178"/>
    </row>
    <row r="24" ht="12.75">
      <c r="E24" s="178"/>
    </row>
    <row r="25" ht="12.75">
      <c r="E25" s="178"/>
    </row>
    <row r="26" ht="12.75">
      <c r="E26" s="178"/>
    </row>
    <row r="27" ht="12.75">
      <c r="E27" s="178"/>
    </row>
    <row r="28" ht="12.75">
      <c r="E28" s="178"/>
    </row>
    <row r="29" ht="12.75">
      <c r="E29" s="178"/>
    </row>
    <row r="30" ht="12.75">
      <c r="E30" s="178"/>
    </row>
    <row r="31" ht="12.75">
      <c r="E31" s="178"/>
    </row>
    <row r="32" ht="12.75">
      <c r="E32" s="178"/>
    </row>
    <row r="33" ht="12.75">
      <c r="E33" s="178"/>
    </row>
    <row r="34" ht="12.75">
      <c r="E34" s="178"/>
    </row>
    <row r="35" ht="12.75">
      <c r="E35" s="178"/>
    </row>
    <row r="36" ht="12.75">
      <c r="E36" s="178"/>
    </row>
    <row r="37" ht="12.75">
      <c r="E37" s="178"/>
    </row>
    <row r="38" ht="12.75">
      <c r="E38" s="178"/>
    </row>
    <row r="39" ht="12.75">
      <c r="E39" s="178"/>
    </row>
    <row r="40" ht="12.75">
      <c r="E40" s="178"/>
    </row>
    <row r="41" ht="12.75">
      <c r="E41" s="178"/>
    </row>
    <row r="42" ht="12.75">
      <c r="E42" s="178"/>
    </row>
    <row r="43" ht="12.75">
      <c r="E43" s="178"/>
    </row>
    <row r="44" ht="12.75">
      <c r="E44" s="178"/>
    </row>
    <row r="45" ht="12.75">
      <c r="E45" s="178"/>
    </row>
    <row r="46" ht="12.75">
      <c r="E46" s="178"/>
    </row>
    <row r="47" ht="12.75">
      <c r="E47" s="178"/>
    </row>
    <row r="48" ht="12.75">
      <c r="E48" s="178"/>
    </row>
    <row r="49" ht="12.75">
      <c r="E49" s="178"/>
    </row>
    <row r="50" ht="12.75">
      <c r="E50" s="178"/>
    </row>
    <row r="51" ht="12.75">
      <c r="E51" s="178"/>
    </row>
    <row r="52" ht="12.75">
      <c r="E52" s="178"/>
    </row>
    <row r="53" ht="12.75">
      <c r="E53" s="178"/>
    </row>
    <row r="54" ht="12.75">
      <c r="E54" s="178"/>
    </row>
    <row r="55" ht="12.75">
      <c r="E55" s="178"/>
    </row>
    <row r="56" ht="12.75">
      <c r="E56" s="178"/>
    </row>
    <row r="57" ht="12.75">
      <c r="E57" s="178"/>
    </row>
    <row r="58" ht="12.75">
      <c r="E58" s="178"/>
    </row>
    <row r="59" ht="12.75">
      <c r="E59" s="178"/>
    </row>
    <row r="60" ht="12.75">
      <c r="E60" s="178"/>
    </row>
    <row r="61" ht="12.75">
      <c r="E61" s="178"/>
    </row>
    <row r="62" ht="12.75">
      <c r="E62" s="178"/>
    </row>
    <row r="63" ht="12.75">
      <c r="E63" s="178"/>
    </row>
    <row r="64" ht="12.75">
      <c r="E64" s="178"/>
    </row>
    <row r="65" ht="12.75">
      <c r="E65" s="178"/>
    </row>
    <row r="66" ht="12.75">
      <c r="E66" s="178"/>
    </row>
    <row r="67" ht="12.75">
      <c r="E67" s="178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&amp;CVP - CSc., PhD.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11"/>
  <dimension ref="A1:G69"/>
  <sheetViews>
    <sheetView workbookViewId="0" topLeftCell="A1">
      <selection activeCell="E29" sqref="E29"/>
    </sheetView>
  </sheetViews>
  <sheetFormatPr defaultColWidth="9.140625" defaultRowHeight="12.75"/>
  <cols>
    <col min="1" max="1" width="4.7109375" style="0" customWidth="1"/>
    <col min="2" max="2" width="30.421875" style="0" customWidth="1"/>
    <col min="3" max="3" width="5.00390625" style="0" customWidth="1"/>
    <col min="4" max="4" width="30.421875" style="0" customWidth="1"/>
    <col min="5" max="5" width="6.7109375" style="6" customWidth="1"/>
    <col min="6" max="6" width="9.7109375" style="0" customWidth="1"/>
  </cols>
  <sheetData>
    <row r="1" spans="1:7" s="63" customFormat="1" ht="36.75" customHeight="1">
      <c r="A1" s="198" t="s">
        <v>175</v>
      </c>
      <c r="B1" s="198" t="s">
        <v>172</v>
      </c>
      <c r="C1" s="198" t="s">
        <v>175</v>
      </c>
      <c r="D1" s="198" t="s">
        <v>171</v>
      </c>
      <c r="E1" s="193" t="s">
        <v>174</v>
      </c>
      <c r="F1" s="191" t="s">
        <v>173</v>
      </c>
      <c r="G1" s="63" t="s">
        <v>262</v>
      </c>
    </row>
    <row r="2" spans="1:6" s="1" customFormat="1" ht="12.75">
      <c r="A2" s="181" t="s">
        <v>176</v>
      </c>
      <c r="B2" s="182" t="s">
        <v>27</v>
      </c>
      <c r="C2" s="182" t="s">
        <v>176</v>
      </c>
      <c r="D2" s="182" t="s">
        <v>27</v>
      </c>
      <c r="E2" s="186">
        <v>1</v>
      </c>
      <c r="F2" s="184">
        <v>2000</v>
      </c>
    </row>
    <row r="3" spans="1:7" s="1" customFormat="1" ht="12.75">
      <c r="A3" s="181" t="s">
        <v>177</v>
      </c>
      <c r="B3" s="187" t="s">
        <v>157</v>
      </c>
      <c r="C3" s="182" t="s">
        <v>177</v>
      </c>
      <c r="D3" s="187" t="s">
        <v>157</v>
      </c>
      <c r="E3" s="188">
        <v>0.4</v>
      </c>
      <c r="F3" s="184">
        <v>800</v>
      </c>
      <c r="G3" s="1">
        <v>1</v>
      </c>
    </row>
    <row r="4" spans="1:6" s="1" customFormat="1" ht="12.75">
      <c r="A4" s="181" t="s">
        <v>178</v>
      </c>
      <c r="B4" s="182" t="s">
        <v>32</v>
      </c>
      <c r="C4" s="182" t="s">
        <v>178</v>
      </c>
      <c r="D4" s="182" t="s">
        <v>32</v>
      </c>
      <c r="E4" s="186">
        <v>1</v>
      </c>
      <c r="F4" s="184">
        <v>2000</v>
      </c>
    </row>
    <row r="5" spans="1:7" s="1" customFormat="1" ht="12.75">
      <c r="A5" s="181" t="s">
        <v>179</v>
      </c>
      <c r="B5" s="182" t="s">
        <v>37</v>
      </c>
      <c r="C5" s="182" t="s">
        <v>179</v>
      </c>
      <c r="D5" s="182" t="s">
        <v>37</v>
      </c>
      <c r="E5" s="186">
        <v>1</v>
      </c>
      <c r="F5" s="184">
        <v>2000</v>
      </c>
      <c r="G5" s="1">
        <v>2</v>
      </c>
    </row>
    <row r="6" spans="1:7" s="1" customFormat="1" ht="12.75">
      <c r="A6" s="181"/>
      <c r="B6" s="182"/>
      <c r="C6" s="182" t="s">
        <v>180</v>
      </c>
      <c r="D6" s="182" t="s">
        <v>115</v>
      </c>
      <c r="E6" s="186">
        <v>0</v>
      </c>
      <c r="F6" s="184">
        <v>0</v>
      </c>
      <c r="G6" s="1">
        <v>3</v>
      </c>
    </row>
    <row r="7" spans="1:7" s="1" customFormat="1" ht="12.75">
      <c r="A7" s="181" t="s">
        <v>180</v>
      </c>
      <c r="B7" s="184" t="s">
        <v>51</v>
      </c>
      <c r="C7" s="182" t="s">
        <v>181</v>
      </c>
      <c r="D7" s="184" t="s">
        <v>51</v>
      </c>
      <c r="E7" s="186">
        <v>1</v>
      </c>
      <c r="F7" s="184">
        <v>2000</v>
      </c>
      <c r="G7" s="1">
        <v>4</v>
      </c>
    </row>
    <row r="8" spans="1:7" s="1" customFormat="1" ht="12.75">
      <c r="A8" s="181" t="s">
        <v>181</v>
      </c>
      <c r="B8" s="184" t="s">
        <v>52</v>
      </c>
      <c r="C8" s="182" t="s">
        <v>182</v>
      </c>
      <c r="D8" s="184" t="s">
        <v>52</v>
      </c>
      <c r="E8" s="186">
        <v>0.8</v>
      </c>
      <c r="F8" s="184">
        <v>1600</v>
      </c>
      <c r="G8" s="1">
        <v>5</v>
      </c>
    </row>
    <row r="9" spans="1:7" s="1" customFormat="1" ht="12.75">
      <c r="A9" s="181" t="s">
        <v>182</v>
      </c>
      <c r="B9" s="182" t="s">
        <v>56</v>
      </c>
      <c r="C9" s="182" t="s">
        <v>183</v>
      </c>
      <c r="D9" s="182" t="s">
        <v>56</v>
      </c>
      <c r="E9" s="186">
        <v>1</v>
      </c>
      <c r="F9" s="184">
        <v>2000</v>
      </c>
      <c r="G9" s="1">
        <v>6</v>
      </c>
    </row>
    <row r="10" spans="1:6" s="1" customFormat="1" ht="12.75">
      <c r="A10" s="181" t="s">
        <v>183</v>
      </c>
      <c r="B10" s="182" t="s">
        <v>61</v>
      </c>
      <c r="C10" s="182" t="s">
        <v>184</v>
      </c>
      <c r="D10" s="182" t="s">
        <v>61</v>
      </c>
      <c r="E10" s="186">
        <v>1</v>
      </c>
      <c r="F10" s="184">
        <v>2000</v>
      </c>
    </row>
    <row r="11" spans="1:7" s="1" customFormat="1" ht="12.75">
      <c r="A11" s="181" t="s">
        <v>184</v>
      </c>
      <c r="B11" s="184" t="s">
        <v>62</v>
      </c>
      <c r="C11" s="182" t="s">
        <v>185</v>
      </c>
      <c r="D11" s="184" t="s">
        <v>62</v>
      </c>
      <c r="E11" s="186">
        <v>1</v>
      </c>
      <c r="F11" s="184">
        <v>2000</v>
      </c>
      <c r="G11" s="1">
        <v>7</v>
      </c>
    </row>
    <row r="12" spans="1:6" s="1" customFormat="1" ht="12.75">
      <c r="A12" s="181" t="s">
        <v>185</v>
      </c>
      <c r="B12" s="182" t="s">
        <v>69</v>
      </c>
      <c r="C12" s="182" t="s">
        <v>186</v>
      </c>
      <c r="D12" s="182" t="s">
        <v>69</v>
      </c>
      <c r="E12" s="186">
        <v>1</v>
      </c>
      <c r="F12" s="184">
        <v>2000</v>
      </c>
    </row>
    <row r="13" spans="1:6" s="1" customFormat="1" ht="12.75">
      <c r="A13" s="181" t="s">
        <v>186</v>
      </c>
      <c r="B13" s="184" t="s">
        <v>81</v>
      </c>
      <c r="C13" s="182" t="s">
        <v>187</v>
      </c>
      <c r="D13" s="184" t="s">
        <v>81</v>
      </c>
      <c r="E13" s="185">
        <v>1</v>
      </c>
      <c r="F13" s="184">
        <v>2000</v>
      </c>
    </row>
    <row r="14" spans="1:7" s="1" customFormat="1" ht="12.75">
      <c r="A14" s="181" t="s">
        <v>187</v>
      </c>
      <c r="B14" s="184" t="s">
        <v>83</v>
      </c>
      <c r="C14" s="182" t="s">
        <v>188</v>
      </c>
      <c r="D14" s="184" t="s">
        <v>83</v>
      </c>
      <c r="E14" s="185">
        <v>1</v>
      </c>
      <c r="F14" s="184">
        <v>2000</v>
      </c>
      <c r="G14" s="1">
        <v>8</v>
      </c>
    </row>
    <row r="15" spans="1:7" s="1" customFormat="1" ht="12.75">
      <c r="A15" s="181" t="s">
        <v>188</v>
      </c>
      <c r="B15" s="182" t="s">
        <v>85</v>
      </c>
      <c r="C15" s="182" t="s">
        <v>189</v>
      </c>
      <c r="D15" s="182" t="s">
        <v>85</v>
      </c>
      <c r="E15" s="186">
        <v>1</v>
      </c>
      <c r="F15" s="184">
        <v>2000</v>
      </c>
      <c r="G15" s="1">
        <v>9</v>
      </c>
    </row>
    <row r="16" spans="1:6" s="1" customFormat="1" ht="12.75">
      <c r="A16" s="181" t="s">
        <v>189</v>
      </c>
      <c r="B16" s="182" t="s">
        <v>89</v>
      </c>
      <c r="C16" s="182" t="s">
        <v>190</v>
      </c>
      <c r="D16" s="182" t="s">
        <v>89</v>
      </c>
      <c r="E16" s="186">
        <v>0.5</v>
      </c>
      <c r="F16" s="184">
        <v>1000</v>
      </c>
    </row>
    <row r="17" spans="1:6" s="1" customFormat="1" ht="12.75">
      <c r="A17" s="181" t="s">
        <v>190</v>
      </c>
      <c r="B17" s="182" t="s">
        <v>90</v>
      </c>
      <c r="C17" s="182" t="s">
        <v>191</v>
      </c>
      <c r="D17" s="182" t="s">
        <v>90</v>
      </c>
      <c r="E17" s="186">
        <v>0.75</v>
      </c>
      <c r="F17" s="184">
        <v>1500</v>
      </c>
    </row>
    <row r="18" spans="1:7" s="1" customFormat="1" ht="12.75">
      <c r="A18" s="181" t="s">
        <v>191</v>
      </c>
      <c r="B18" s="184" t="s">
        <v>97</v>
      </c>
      <c r="C18" s="182" t="s">
        <v>192</v>
      </c>
      <c r="D18" s="184" t="s">
        <v>97</v>
      </c>
      <c r="E18" s="185">
        <v>1</v>
      </c>
      <c r="F18" s="184">
        <v>2000</v>
      </c>
      <c r="G18" s="1">
        <v>10</v>
      </c>
    </row>
    <row r="19" spans="1:7" s="1" customFormat="1" ht="12.75">
      <c r="A19" s="181" t="s">
        <v>192</v>
      </c>
      <c r="B19" s="184" t="s">
        <v>161</v>
      </c>
      <c r="C19" s="182" t="s">
        <v>193</v>
      </c>
      <c r="D19" s="184" t="s">
        <v>161</v>
      </c>
      <c r="E19" s="185">
        <v>1</v>
      </c>
      <c r="F19" s="184">
        <v>2000</v>
      </c>
      <c r="G19" s="1">
        <v>11</v>
      </c>
    </row>
    <row r="20" spans="1:7" s="1" customFormat="1" ht="12.75">
      <c r="A20" s="181" t="s">
        <v>193</v>
      </c>
      <c r="B20" s="182" t="s">
        <v>102</v>
      </c>
      <c r="C20" s="182" t="s">
        <v>194</v>
      </c>
      <c r="D20" s="182" t="s">
        <v>102</v>
      </c>
      <c r="E20" s="186">
        <v>1</v>
      </c>
      <c r="F20" s="184">
        <v>2000</v>
      </c>
      <c r="G20" s="1">
        <v>12</v>
      </c>
    </row>
    <row r="21" spans="1:6" s="1" customFormat="1" ht="12.75">
      <c r="A21" s="194"/>
      <c r="B21" s="184"/>
      <c r="C21" s="184"/>
      <c r="D21" s="184"/>
      <c r="E21" s="195">
        <f>SUM(E2:E20)</f>
        <v>16.45</v>
      </c>
      <c r="F21" s="196">
        <f>SUM(F2:F20)</f>
        <v>32900</v>
      </c>
    </row>
    <row r="22" spans="2:5" s="1" customFormat="1" ht="12.75">
      <c r="B22" s="28"/>
      <c r="C22" s="28"/>
      <c r="D22" s="28"/>
      <c r="E22" s="5"/>
    </row>
    <row r="23" ht="12.75">
      <c r="E23" s="178"/>
    </row>
    <row r="24" ht="12.75">
      <c r="E24" s="178"/>
    </row>
    <row r="25" ht="12.75">
      <c r="E25" s="178"/>
    </row>
    <row r="26" ht="12.75">
      <c r="E26" s="178"/>
    </row>
    <row r="27" ht="12.75">
      <c r="E27" s="178"/>
    </row>
    <row r="28" ht="12.75">
      <c r="E28" s="178"/>
    </row>
    <row r="29" ht="12.75">
      <c r="E29" s="178"/>
    </row>
    <row r="30" ht="12.75">
      <c r="E30" s="178"/>
    </row>
    <row r="31" ht="12.75">
      <c r="E31" s="178"/>
    </row>
    <row r="32" ht="12.75">
      <c r="E32" s="178"/>
    </row>
    <row r="33" ht="12.75">
      <c r="E33" s="178"/>
    </row>
    <row r="34" ht="12.75">
      <c r="E34" s="178"/>
    </row>
    <row r="35" ht="12.75">
      <c r="E35" s="178"/>
    </row>
    <row r="36" ht="12.75">
      <c r="E36" s="178"/>
    </row>
    <row r="37" ht="12.75">
      <c r="E37" s="178"/>
    </row>
    <row r="38" ht="12.75">
      <c r="E38" s="178"/>
    </row>
    <row r="39" ht="12.75">
      <c r="E39" s="178"/>
    </row>
    <row r="40" ht="12.75">
      <c r="E40" s="178"/>
    </row>
    <row r="41" ht="12.75">
      <c r="E41" s="178"/>
    </row>
    <row r="42" ht="12.75">
      <c r="E42" s="178"/>
    </row>
    <row r="43" ht="12.75">
      <c r="E43" s="178"/>
    </row>
    <row r="44" ht="12.75">
      <c r="E44" s="178"/>
    </row>
    <row r="45" ht="12.75">
      <c r="E45" s="178"/>
    </row>
    <row r="46" ht="12.75">
      <c r="E46" s="178"/>
    </row>
    <row r="47" ht="12.75">
      <c r="E47" s="178"/>
    </row>
    <row r="48" ht="12.75">
      <c r="E48" s="178"/>
    </row>
    <row r="49" ht="12.75">
      <c r="E49" s="178"/>
    </row>
    <row r="50" ht="12.75">
      <c r="E50" s="178"/>
    </row>
    <row r="51" ht="12.75">
      <c r="E51" s="178"/>
    </row>
    <row r="52" ht="12.75">
      <c r="E52" s="178"/>
    </row>
    <row r="53" ht="12.75">
      <c r="E53" s="178"/>
    </row>
    <row r="54" ht="12.75">
      <c r="E54" s="178"/>
    </row>
    <row r="55" ht="12.75">
      <c r="E55" s="178"/>
    </row>
    <row r="56" ht="12.75">
      <c r="E56" s="178"/>
    </row>
    <row r="57" ht="12.75">
      <c r="E57" s="178"/>
    </row>
    <row r="58" ht="12.75">
      <c r="E58" s="178"/>
    </row>
    <row r="59" ht="12.75">
      <c r="E59" s="178"/>
    </row>
    <row r="60" ht="12.75">
      <c r="E60" s="178"/>
    </row>
    <row r="61" ht="12.75">
      <c r="E61" s="178"/>
    </row>
    <row r="62" ht="12.75">
      <c r="E62" s="178"/>
    </row>
    <row r="63" ht="12.75">
      <c r="E63" s="178"/>
    </row>
    <row r="64" ht="12.75">
      <c r="E64" s="178"/>
    </row>
    <row r="65" ht="12.75">
      <c r="E65" s="178"/>
    </row>
    <row r="66" ht="12.75">
      <c r="E66" s="178"/>
    </row>
    <row r="67" ht="12.75">
      <c r="E67" s="178"/>
    </row>
    <row r="68" ht="12.75">
      <c r="E68" s="178"/>
    </row>
    <row r="69" ht="12.75">
      <c r="E69" s="178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&amp;COdborní pracovníci - VŠ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12"/>
  <dimension ref="A1:G76"/>
  <sheetViews>
    <sheetView workbookViewId="0" topLeftCell="A1">
      <selection activeCell="D16" sqref="D16"/>
    </sheetView>
  </sheetViews>
  <sheetFormatPr defaultColWidth="9.140625" defaultRowHeight="12.75"/>
  <cols>
    <col min="1" max="1" width="4.7109375" style="0" customWidth="1"/>
    <col min="2" max="2" width="30.421875" style="0" customWidth="1"/>
    <col min="3" max="3" width="5.00390625" style="0" customWidth="1"/>
    <col min="4" max="4" width="30.421875" style="0" customWidth="1"/>
    <col min="5" max="5" width="6.7109375" style="6" customWidth="1"/>
    <col min="6" max="6" width="9.7109375" style="0" customWidth="1"/>
  </cols>
  <sheetData>
    <row r="1" spans="1:7" s="63" customFormat="1" ht="36.75" customHeight="1">
      <c r="A1" s="198" t="s">
        <v>175</v>
      </c>
      <c r="B1" s="198" t="s">
        <v>172</v>
      </c>
      <c r="C1" s="198" t="s">
        <v>175</v>
      </c>
      <c r="D1" s="198" t="s">
        <v>171</v>
      </c>
      <c r="E1" s="193" t="s">
        <v>174</v>
      </c>
      <c r="F1" s="191" t="s">
        <v>173</v>
      </c>
      <c r="G1" s="63" t="s">
        <v>262</v>
      </c>
    </row>
    <row r="2" spans="1:7" s="1" customFormat="1" ht="12.75">
      <c r="A2" s="181" t="s">
        <v>176</v>
      </c>
      <c r="B2" s="182" t="s">
        <v>40</v>
      </c>
      <c r="C2" s="182" t="s">
        <v>176</v>
      </c>
      <c r="D2" s="182" t="s">
        <v>40</v>
      </c>
      <c r="E2" s="186">
        <v>1</v>
      </c>
      <c r="F2" s="184">
        <v>2000</v>
      </c>
      <c r="G2" s="1">
        <v>1</v>
      </c>
    </row>
    <row r="3" spans="1:7" s="1" customFormat="1" ht="12.75">
      <c r="A3" s="181" t="s">
        <v>177</v>
      </c>
      <c r="B3" s="184" t="s">
        <v>63</v>
      </c>
      <c r="C3" s="182" t="s">
        <v>177</v>
      </c>
      <c r="D3" s="184" t="s">
        <v>63</v>
      </c>
      <c r="E3" s="186">
        <v>0.5</v>
      </c>
      <c r="F3" s="184">
        <v>1000</v>
      </c>
      <c r="G3" s="1">
        <v>2</v>
      </c>
    </row>
    <row r="4" spans="1:7" s="1" customFormat="1" ht="12.75">
      <c r="A4" s="181" t="s">
        <v>178</v>
      </c>
      <c r="B4" s="184" t="s">
        <v>74</v>
      </c>
      <c r="C4" s="182" t="s">
        <v>178</v>
      </c>
      <c r="D4" s="184" t="s">
        <v>74</v>
      </c>
      <c r="E4" s="186">
        <v>1</v>
      </c>
      <c r="F4" s="184">
        <v>2000</v>
      </c>
      <c r="G4" s="1">
        <v>3</v>
      </c>
    </row>
    <row r="5" spans="1:7" s="1" customFormat="1" ht="12.75">
      <c r="A5" s="181" t="s">
        <v>179</v>
      </c>
      <c r="B5" s="182" t="s">
        <v>76</v>
      </c>
      <c r="C5" s="182" t="s">
        <v>179</v>
      </c>
      <c r="D5" s="182" t="s">
        <v>76</v>
      </c>
      <c r="E5" s="186">
        <v>1</v>
      </c>
      <c r="F5" s="184">
        <v>2000</v>
      </c>
      <c r="G5" s="1">
        <v>4</v>
      </c>
    </row>
    <row r="6" spans="1:7" s="1" customFormat="1" ht="12.75">
      <c r="A6" s="181" t="s">
        <v>180</v>
      </c>
      <c r="B6" s="181" t="s">
        <v>151</v>
      </c>
      <c r="C6" s="182" t="s">
        <v>180</v>
      </c>
      <c r="D6" s="181" t="s">
        <v>151</v>
      </c>
      <c r="E6" s="190">
        <v>1</v>
      </c>
      <c r="F6" s="184">
        <v>2000</v>
      </c>
      <c r="G6" s="1">
        <v>5</v>
      </c>
    </row>
    <row r="7" spans="1:7" s="1" customFormat="1" ht="12.75">
      <c r="A7" s="181" t="s">
        <v>181</v>
      </c>
      <c r="B7" s="184" t="s">
        <v>154</v>
      </c>
      <c r="C7" s="182" t="s">
        <v>181</v>
      </c>
      <c r="D7" s="184" t="s">
        <v>154</v>
      </c>
      <c r="E7" s="186">
        <v>1</v>
      </c>
      <c r="F7" s="184">
        <v>2000</v>
      </c>
      <c r="G7" s="1">
        <v>6</v>
      </c>
    </row>
    <row r="8" spans="1:7" s="1" customFormat="1" ht="12.75">
      <c r="A8" s="181" t="s">
        <v>182</v>
      </c>
      <c r="B8" s="182" t="s">
        <v>96</v>
      </c>
      <c r="C8" s="182" t="s">
        <v>182</v>
      </c>
      <c r="D8" s="182" t="s">
        <v>96</v>
      </c>
      <c r="E8" s="186">
        <v>1</v>
      </c>
      <c r="F8" s="184">
        <v>2000</v>
      </c>
      <c r="G8" s="1">
        <v>7</v>
      </c>
    </row>
    <row r="9" spans="1:6" s="1" customFormat="1" ht="12.75">
      <c r="A9" s="194"/>
      <c r="B9" s="184"/>
      <c r="C9" s="184"/>
      <c r="D9" s="184"/>
      <c r="E9" s="195">
        <f>SUM(E2:E8)</f>
        <v>6.5</v>
      </c>
      <c r="F9" s="196">
        <f>SUM(F2:F8)</f>
        <v>13000</v>
      </c>
    </row>
    <row r="10" ht="12.75">
      <c r="E10" s="178"/>
    </row>
    <row r="11" ht="12.75">
      <c r="E11" s="178"/>
    </row>
    <row r="12" ht="12.75">
      <c r="E12" s="178"/>
    </row>
    <row r="13" ht="12.75">
      <c r="E13" s="178"/>
    </row>
    <row r="14" ht="12.75">
      <c r="E14" s="178"/>
    </row>
    <row r="15" ht="12.75">
      <c r="E15" s="178"/>
    </row>
    <row r="16" ht="12.75">
      <c r="E16" s="178"/>
    </row>
    <row r="17" ht="12.75">
      <c r="E17" s="178"/>
    </row>
    <row r="18" ht="12.75">
      <c r="E18" s="178"/>
    </row>
    <row r="19" ht="12.75">
      <c r="E19" s="178"/>
    </row>
    <row r="20" ht="12.75">
      <c r="E20" s="178"/>
    </row>
    <row r="21" ht="12.75">
      <c r="E21" s="178"/>
    </row>
    <row r="22" ht="12.75">
      <c r="E22" s="178"/>
    </row>
    <row r="23" ht="12.75">
      <c r="E23" s="178"/>
    </row>
    <row r="24" ht="12.75">
      <c r="E24" s="178"/>
    </row>
    <row r="25" ht="12.75">
      <c r="E25" s="178"/>
    </row>
    <row r="26" ht="12.75">
      <c r="E26" s="178"/>
    </row>
    <row r="27" ht="12.75">
      <c r="E27" s="178"/>
    </row>
    <row r="28" ht="12.75">
      <c r="E28" s="178"/>
    </row>
    <row r="29" ht="12.75">
      <c r="E29" s="178"/>
    </row>
    <row r="30" ht="12.75">
      <c r="E30" s="178"/>
    </row>
    <row r="31" ht="12.75">
      <c r="E31" s="178"/>
    </row>
    <row r="32" ht="12.75">
      <c r="E32" s="178"/>
    </row>
    <row r="33" ht="12.75">
      <c r="E33" s="178"/>
    </row>
    <row r="34" ht="12.75">
      <c r="E34" s="178"/>
    </row>
    <row r="35" ht="12.75">
      <c r="E35" s="178"/>
    </row>
    <row r="36" ht="12.75">
      <c r="E36" s="178"/>
    </row>
    <row r="37" ht="12.75">
      <c r="E37" s="178"/>
    </row>
    <row r="38" ht="12.75">
      <c r="E38" s="178"/>
    </row>
    <row r="39" ht="12.75">
      <c r="E39" s="178"/>
    </row>
    <row r="40" ht="12.75">
      <c r="E40" s="178"/>
    </row>
    <row r="41" ht="12.75">
      <c r="E41" s="178"/>
    </row>
    <row r="42" ht="12.75">
      <c r="E42" s="178"/>
    </row>
    <row r="43" ht="12.75">
      <c r="E43" s="178"/>
    </row>
    <row r="44" ht="12.75">
      <c r="E44" s="178"/>
    </row>
    <row r="45" ht="12.75">
      <c r="E45" s="178"/>
    </row>
    <row r="46" ht="12.75">
      <c r="E46" s="178"/>
    </row>
    <row r="47" ht="12.75">
      <c r="E47" s="178"/>
    </row>
    <row r="48" ht="12.75">
      <c r="E48" s="178"/>
    </row>
    <row r="49" ht="12.75">
      <c r="E49" s="178"/>
    </row>
    <row r="50" ht="12.75">
      <c r="E50" s="178"/>
    </row>
    <row r="51" ht="12.75">
      <c r="E51" s="178"/>
    </row>
    <row r="52" ht="12.75">
      <c r="E52" s="178"/>
    </row>
    <row r="53" ht="12.75">
      <c r="E53" s="178"/>
    </row>
    <row r="54" ht="12.75">
      <c r="E54" s="178"/>
    </row>
    <row r="55" ht="12.75">
      <c r="E55" s="178"/>
    </row>
    <row r="56" ht="12.75">
      <c r="E56" s="178"/>
    </row>
    <row r="57" ht="12.75">
      <c r="E57" s="178"/>
    </row>
    <row r="58" ht="12.75">
      <c r="E58" s="178"/>
    </row>
    <row r="59" ht="12.75">
      <c r="E59" s="178"/>
    </row>
    <row r="60" ht="12.75">
      <c r="E60" s="178"/>
    </row>
    <row r="61" ht="12.75">
      <c r="E61" s="178"/>
    </row>
    <row r="62" ht="12.75">
      <c r="E62" s="178"/>
    </row>
    <row r="63" ht="12.75">
      <c r="E63" s="178"/>
    </row>
    <row r="64" ht="12.75">
      <c r="E64" s="178"/>
    </row>
    <row r="65" ht="12.75">
      <c r="E65" s="178"/>
    </row>
    <row r="66" ht="12.75">
      <c r="E66" s="178"/>
    </row>
    <row r="67" ht="12.75">
      <c r="E67" s="178"/>
    </row>
    <row r="68" ht="12.75">
      <c r="E68" s="178"/>
    </row>
    <row r="69" ht="12.75">
      <c r="E69" s="178"/>
    </row>
    <row r="70" ht="12.75">
      <c r="E70" s="178"/>
    </row>
    <row r="71" ht="12.75">
      <c r="E71" s="178"/>
    </row>
    <row r="72" ht="12.75">
      <c r="E72" s="178"/>
    </row>
    <row r="73" ht="12.75">
      <c r="E73" s="178"/>
    </row>
    <row r="74" ht="12.75">
      <c r="E74" s="178"/>
    </row>
    <row r="75" ht="12.75">
      <c r="E75" s="178"/>
    </row>
    <row r="76" ht="12.75">
      <c r="E76" s="178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&amp;COdborní pracovníci - ÚSV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13"/>
  <dimension ref="A1:F78"/>
  <sheetViews>
    <sheetView workbookViewId="0" topLeftCell="A1">
      <selection activeCell="D15" sqref="D15"/>
    </sheetView>
  </sheetViews>
  <sheetFormatPr defaultColWidth="9.140625" defaultRowHeight="12.75"/>
  <cols>
    <col min="1" max="1" width="4.7109375" style="0" customWidth="1"/>
    <col min="2" max="2" width="30.421875" style="0" customWidth="1"/>
    <col min="3" max="3" width="5.00390625" style="0" customWidth="1"/>
    <col min="4" max="4" width="30.421875" style="0" customWidth="1"/>
    <col min="5" max="5" width="6.7109375" style="6" customWidth="1"/>
    <col min="6" max="6" width="9.7109375" style="0" customWidth="1"/>
  </cols>
  <sheetData>
    <row r="1" spans="1:6" s="63" customFormat="1" ht="36.75" customHeight="1">
      <c r="A1" s="198" t="s">
        <v>175</v>
      </c>
      <c r="B1" s="198" t="s">
        <v>172</v>
      </c>
      <c r="C1" s="198" t="s">
        <v>175</v>
      </c>
      <c r="D1" s="198" t="s">
        <v>171</v>
      </c>
      <c r="E1" s="193" t="s">
        <v>174</v>
      </c>
      <c r="F1" s="191" t="s">
        <v>173</v>
      </c>
    </row>
    <row r="2" spans="1:6" s="63" customFormat="1" ht="12.75" customHeight="1">
      <c r="A2" s="181" t="s">
        <v>176</v>
      </c>
      <c r="B2" s="182" t="s">
        <v>153</v>
      </c>
      <c r="C2" s="182" t="s">
        <v>176</v>
      </c>
      <c r="D2" s="182" t="s">
        <v>153</v>
      </c>
      <c r="E2" s="183">
        <v>0.7</v>
      </c>
      <c r="F2" s="181">
        <v>1400</v>
      </c>
    </row>
    <row r="3" spans="2:5" s="1" customFormat="1" ht="12.75">
      <c r="B3" s="28"/>
      <c r="C3" s="28"/>
      <c r="D3" s="28"/>
      <c r="E3" s="5"/>
    </row>
    <row r="4" spans="2:5" s="1" customFormat="1" ht="12.75">
      <c r="B4" s="28"/>
      <c r="C4" s="28"/>
      <c r="D4" s="28"/>
      <c r="E4" s="5"/>
    </row>
    <row r="5" spans="2:5" ht="12.75">
      <c r="B5" s="30"/>
      <c r="C5" s="30"/>
      <c r="D5" s="30"/>
      <c r="E5" s="178"/>
    </row>
    <row r="6" spans="2:5" ht="12.75">
      <c r="B6" s="30"/>
      <c r="C6" s="30"/>
      <c r="D6" s="30"/>
      <c r="E6" s="178"/>
    </row>
    <row r="7" spans="2:5" ht="12.75">
      <c r="B7" s="30"/>
      <c r="C7" s="30"/>
      <c r="D7" s="30"/>
      <c r="E7" s="178"/>
    </row>
    <row r="8" ht="12.75">
      <c r="E8" s="178"/>
    </row>
    <row r="9" ht="12.75">
      <c r="E9" s="178"/>
    </row>
    <row r="10" ht="12.75">
      <c r="E10" s="178"/>
    </row>
    <row r="11" ht="12.75">
      <c r="E11" s="178"/>
    </row>
    <row r="12" ht="12.75">
      <c r="E12" s="178"/>
    </row>
    <row r="13" ht="12.75">
      <c r="E13" s="178"/>
    </row>
    <row r="14" ht="12.75">
      <c r="E14" s="178"/>
    </row>
    <row r="15" ht="12.75">
      <c r="E15" s="178"/>
    </row>
    <row r="16" ht="12.75">
      <c r="E16" s="178"/>
    </row>
    <row r="17" ht="12.75">
      <c r="E17" s="178"/>
    </row>
    <row r="18" ht="12.75">
      <c r="E18" s="178"/>
    </row>
    <row r="19" ht="12.75">
      <c r="E19" s="178"/>
    </row>
    <row r="20" ht="12.75">
      <c r="E20" s="178"/>
    </row>
    <row r="21" ht="12.75">
      <c r="E21" s="178"/>
    </row>
    <row r="22" ht="12.75">
      <c r="E22" s="178"/>
    </row>
    <row r="23" ht="12.75">
      <c r="E23" s="178"/>
    </row>
    <row r="24" ht="12.75">
      <c r="E24" s="178"/>
    </row>
    <row r="25" ht="12.75">
      <c r="E25" s="178"/>
    </row>
    <row r="26" ht="12.75">
      <c r="E26" s="178"/>
    </row>
    <row r="27" ht="12.75">
      <c r="E27" s="178"/>
    </row>
    <row r="28" ht="12.75">
      <c r="E28" s="178"/>
    </row>
    <row r="29" ht="12.75">
      <c r="E29" s="178"/>
    </row>
    <row r="30" ht="12.75">
      <c r="E30" s="178"/>
    </row>
    <row r="31" ht="12.75">
      <c r="E31" s="178"/>
    </row>
    <row r="32" ht="12.75">
      <c r="E32" s="178"/>
    </row>
    <row r="33" ht="12.75">
      <c r="E33" s="178"/>
    </row>
    <row r="34" ht="12.75">
      <c r="E34" s="178"/>
    </row>
    <row r="35" ht="12.75">
      <c r="E35" s="178"/>
    </row>
    <row r="36" ht="12.75">
      <c r="E36" s="178"/>
    </row>
    <row r="37" ht="12.75">
      <c r="E37" s="178"/>
    </row>
    <row r="38" ht="12.75">
      <c r="E38" s="178"/>
    </row>
    <row r="39" ht="12.75">
      <c r="E39" s="178"/>
    </row>
    <row r="40" ht="12.75">
      <c r="E40" s="178"/>
    </row>
    <row r="41" ht="12.75">
      <c r="E41" s="178"/>
    </row>
    <row r="42" ht="12.75">
      <c r="E42" s="178"/>
    </row>
    <row r="43" ht="12.75">
      <c r="E43" s="178"/>
    </row>
    <row r="44" ht="12.75">
      <c r="E44" s="178"/>
    </row>
    <row r="45" ht="12.75">
      <c r="E45" s="178"/>
    </row>
    <row r="46" ht="12.75">
      <c r="E46" s="178"/>
    </row>
    <row r="47" ht="12.75">
      <c r="E47" s="178"/>
    </row>
    <row r="48" ht="12.75">
      <c r="E48" s="178"/>
    </row>
    <row r="49" ht="12.75">
      <c r="E49" s="178"/>
    </row>
    <row r="50" ht="12.75">
      <c r="E50" s="178"/>
    </row>
    <row r="51" ht="12.75">
      <c r="E51" s="178"/>
    </row>
    <row r="52" ht="12.75">
      <c r="E52" s="178"/>
    </row>
    <row r="53" ht="12.75">
      <c r="E53" s="178"/>
    </row>
    <row r="54" ht="12.75">
      <c r="E54" s="178"/>
    </row>
    <row r="55" ht="12.75">
      <c r="E55" s="178"/>
    </row>
    <row r="56" ht="12.75">
      <c r="E56" s="178"/>
    </row>
    <row r="57" ht="12.75">
      <c r="E57" s="178"/>
    </row>
    <row r="58" ht="12.75">
      <c r="E58" s="178"/>
    </row>
    <row r="59" ht="12.75">
      <c r="E59" s="178"/>
    </row>
    <row r="60" ht="12.75">
      <c r="E60" s="178"/>
    </row>
    <row r="61" ht="12.75">
      <c r="E61" s="178"/>
    </row>
    <row r="62" ht="12.75">
      <c r="E62" s="178"/>
    </row>
    <row r="63" ht="12.75">
      <c r="E63" s="178"/>
    </row>
    <row r="64" ht="12.75">
      <c r="E64" s="178"/>
    </row>
    <row r="65" ht="12.75">
      <c r="E65" s="178"/>
    </row>
    <row r="66" ht="12.75">
      <c r="E66" s="178"/>
    </row>
    <row r="67" ht="12.75">
      <c r="E67" s="178"/>
    </row>
    <row r="68" ht="12.75">
      <c r="E68" s="178"/>
    </row>
    <row r="69" ht="12.75">
      <c r="E69" s="178"/>
    </row>
    <row r="70" ht="12.75">
      <c r="E70" s="178"/>
    </row>
    <row r="71" ht="12.75">
      <c r="E71" s="178"/>
    </row>
    <row r="72" ht="12.75">
      <c r="E72" s="178"/>
    </row>
    <row r="73" ht="12.75">
      <c r="E73" s="178"/>
    </row>
    <row r="74" ht="12.75">
      <c r="E74" s="178"/>
    </row>
    <row r="75" ht="12.75">
      <c r="E75" s="178"/>
    </row>
    <row r="76" ht="12.75">
      <c r="E76" s="178"/>
    </row>
    <row r="77" ht="12.75">
      <c r="E77" s="178"/>
    </row>
    <row r="78" ht="12.75">
      <c r="E78" s="178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&amp;COstatní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6"/>
  <dimension ref="A1:E16"/>
  <sheetViews>
    <sheetView workbookViewId="0" topLeftCell="A1">
      <selection activeCell="C27" sqref="C27"/>
    </sheetView>
  </sheetViews>
  <sheetFormatPr defaultColWidth="9.140625" defaultRowHeight="12.75"/>
  <cols>
    <col min="1" max="1" width="5.421875" style="0" customWidth="1"/>
    <col min="2" max="2" width="28.28125" style="0" customWidth="1"/>
  </cols>
  <sheetData>
    <row r="1" spans="1:2" s="63" customFormat="1" ht="36.75" customHeight="1">
      <c r="A1" s="192" t="s">
        <v>175</v>
      </c>
      <c r="B1" s="198" t="s">
        <v>261</v>
      </c>
    </row>
    <row r="2" spans="1:5" s="1" customFormat="1" ht="12.75">
      <c r="A2" s="184" t="s">
        <v>176</v>
      </c>
      <c r="B2" s="184" t="s">
        <v>30</v>
      </c>
      <c r="D2" s="63"/>
      <c r="E2" s="63" t="s">
        <v>262</v>
      </c>
    </row>
    <row r="3" spans="1:5" ht="12.75">
      <c r="A3" s="184" t="s">
        <v>177</v>
      </c>
      <c r="B3" s="184" t="s">
        <v>111</v>
      </c>
      <c r="D3" s="1">
        <v>1</v>
      </c>
      <c r="E3" s="1"/>
    </row>
    <row r="4" spans="1:4" ht="12.75">
      <c r="A4" s="184" t="s">
        <v>178</v>
      </c>
      <c r="B4" s="184" t="s">
        <v>164</v>
      </c>
      <c r="D4">
        <v>1</v>
      </c>
    </row>
    <row r="5" spans="1:4" ht="12.75">
      <c r="A5" s="184" t="s">
        <v>179</v>
      </c>
      <c r="B5" s="184" t="s">
        <v>22</v>
      </c>
      <c r="D5">
        <v>1</v>
      </c>
    </row>
    <row r="6" spans="1:4" ht="12.75">
      <c r="A6" s="184" t="s">
        <v>180</v>
      </c>
      <c r="B6" s="184" t="s">
        <v>165</v>
      </c>
      <c r="D6">
        <v>1</v>
      </c>
    </row>
    <row r="7" spans="1:5" ht="12.75">
      <c r="A7" s="184" t="s">
        <v>181</v>
      </c>
      <c r="B7" s="184" t="s">
        <v>70</v>
      </c>
      <c r="D7">
        <v>1</v>
      </c>
      <c r="E7">
        <v>1</v>
      </c>
    </row>
    <row r="8" spans="1:5" ht="12.75">
      <c r="A8" s="184" t="s">
        <v>182</v>
      </c>
      <c r="B8" s="184" t="s">
        <v>73</v>
      </c>
      <c r="D8">
        <v>0</v>
      </c>
      <c r="E8">
        <v>2</v>
      </c>
    </row>
    <row r="9" spans="1:4" ht="12.75">
      <c r="A9" s="184" t="s">
        <v>183</v>
      </c>
      <c r="B9" s="184" t="s">
        <v>79</v>
      </c>
      <c r="D9">
        <v>1</v>
      </c>
    </row>
    <row r="10" spans="1:4" ht="12.75">
      <c r="A10" s="184" t="s">
        <v>184</v>
      </c>
      <c r="B10" s="184" t="s">
        <v>84</v>
      </c>
      <c r="C10" s="197"/>
      <c r="D10">
        <v>1</v>
      </c>
    </row>
    <row r="11" spans="1:5" ht="12.75">
      <c r="A11" s="184" t="s">
        <v>185</v>
      </c>
      <c r="B11" s="184" t="s">
        <v>160</v>
      </c>
      <c r="D11">
        <v>1</v>
      </c>
      <c r="E11">
        <v>3</v>
      </c>
    </row>
    <row r="12" spans="1:4" ht="12.75">
      <c r="A12" s="184" t="s">
        <v>186</v>
      </c>
      <c r="B12" s="184" t="s">
        <v>86</v>
      </c>
      <c r="D12">
        <v>1</v>
      </c>
    </row>
    <row r="13" spans="1:4" ht="12.75">
      <c r="A13" s="184" t="s">
        <v>187</v>
      </c>
      <c r="B13" s="184" t="s">
        <v>98</v>
      </c>
      <c r="D13">
        <v>1</v>
      </c>
    </row>
    <row r="14" spans="1:4" ht="12.75">
      <c r="A14" s="184" t="s">
        <v>188</v>
      </c>
      <c r="B14" s="184" t="s">
        <v>91</v>
      </c>
      <c r="D14">
        <v>1</v>
      </c>
    </row>
    <row r="15" ht="12.75">
      <c r="D15">
        <v>1</v>
      </c>
    </row>
    <row r="16" ht="12.75">
      <c r="D16">
        <f>SUM(D3:D15)</f>
        <v>12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&amp;CDoktoranti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Alenka</dc:title>
  <dc:subject/>
  <dc:creator>Donald Duck</dc:creator>
  <cp:keywords/>
  <dc:description/>
  <cp:lastModifiedBy>PhDr. Valerián Bystrický DrSc.</cp:lastModifiedBy>
  <cp:lastPrinted>2005-01-11T07:49:59Z</cp:lastPrinted>
  <dcterms:created xsi:type="dcterms:W3CDTF">1999-04-14T06:41:54Z</dcterms:created>
  <dcterms:modified xsi:type="dcterms:W3CDTF">2005-01-18T15:36:19Z</dcterms:modified>
  <cp:category/>
  <cp:version/>
  <cp:contentType/>
  <cp:contentStatus/>
</cp:coreProperties>
</file>